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0210"/>
  <workbookPr autoCompressPictures="0"/>
  <mc:AlternateContent xmlns:mc="http://schemas.openxmlformats.org/markup-compatibility/2006">
    <mc:Choice Requires="x15">
      <x15ac:absPath xmlns:x15ac="http://schemas.microsoft.com/office/spreadsheetml/2010/11/ac" url="/Users/gemmaprata/Dropbox/DPhil/Composition paper/"/>
    </mc:Choice>
  </mc:AlternateContent>
  <bookViews>
    <workbookView xWindow="1060" yWindow="460" windowWidth="27740" windowHeight="17540" xr2:uid="{00000000-000D-0000-FFFF-FFFF00000000}"/>
  </bookViews>
  <sheets>
    <sheet name="Ferric-ferrous calcualtion" sheetId="4" r:id="rId1"/>
    <sheet name="FeOx ratios" sheetId="5" r:id="rId2"/>
    <sheet name="NBO-T calculation" sheetId="1" r:id="rId3"/>
    <sheet name="Plots" sheetId="2" r:id="rId4"/>
  </sheets>
  <calcPr calcId="171027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Z45" i="4" l="1"/>
  <c r="Y45" i="4"/>
  <c r="X45" i="4"/>
  <c r="W45" i="4"/>
  <c r="V45" i="4"/>
  <c r="U45" i="4"/>
  <c r="T45" i="4"/>
  <c r="S45" i="4"/>
  <c r="R45" i="4"/>
  <c r="Q45" i="4"/>
  <c r="P45" i="4"/>
  <c r="O45" i="4"/>
  <c r="N45" i="4"/>
  <c r="M45" i="4"/>
  <c r="L45" i="4"/>
  <c r="K45" i="4"/>
  <c r="J45" i="4"/>
  <c r="I45" i="4"/>
  <c r="H45" i="4"/>
  <c r="G45" i="4"/>
  <c r="F45" i="4"/>
  <c r="E45" i="4"/>
  <c r="D45" i="4"/>
  <c r="C45" i="4"/>
  <c r="B45" i="4"/>
  <c r="Z44" i="4"/>
  <c r="Y44" i="4"/>
  <c r="X44" i="4"/>
  <c r="W44" i="4"/>
  <c r="V44" i="4"/>
  <c r="U44" i="4"/>
  <c r="T44" i="4"/>
  <c r="S44" i="4"/>
  <c r="R44" i="4"/>
  <c r="Q44" i="4"/>
  <c r="P44" i="4"/>
  <c r="O44" i="4"/>
  <c r="N44" i="4"/>
  <c r="M44" i="4"/>
  <c r="L44" i="4"/>
  <c r="K44" i="4"/>
  <c r="J44" i="4"/>
  <c r="I44" i="4"/>
  <c r="H44" i="4"/>
  <c r="G44" i="4"/>
  <c r="F44" i="4"/>
  <c r="E44" i="4"/>
  <c r="D44" i="4"/>
  <c r="C44" i="4"/>
  <c r="B44" i="4"/>
  <c r="Z43" i="4"/>
  <c r="Y43" i="4"/>
  <c r="X43" i="4"/>
  <c r="W43" i="4"/>
  <c r="V43" i="4"/>
  <c r="U43" i="4"/>
  <c r="T43" i="4"/>
  <c r="S43" i="4"/>
  <c r="R43" i="4"/>
  <c r="Q43" i="4"/>
  <c r="P43" i="4"/>
  <c r="O43" i="4"/>
  <c r="N43" i="4"/>
  <c r="M43" i="4"/>
  <c r="L43" i="4"/>
  <c r="K43" i="4"/>
  <c r="J43" i="4"/>
  <c r="I43" i="4"/>
  <c r="H43" i="4"/>
  <c r="G43" i="4"/>
  <c r="F43" i="4"/>
  <c r="E43" i="4"/>
  <c r="D43" i="4"/>
  <c r="C43" i="4"/>
  <c r="B43" i="4"/>
  <c r="Z42" i="4"/>
  <c r="Y42" i="4"/>
  <c r="X42" i="4"/>
  <c r="W42" i="4"/>
  <c r="V42" i="4"/>
  <c r="U42" i="4"/>
  <c r="T42" i="4"/>
  <c r="S42" i="4"/>
  <c r="R42" i="4"/>
  <c r="Q42" i="4"/>
  <c r="P42" i="4"/>
  <c r="O42" i="4"/>
  <c r="N42" i="4"/>
  <c r="M42" i="4"/>
  <c r="L42" i="4"/>
  <c r="K42" i="4"/>
  <c r="J42" i="4"/>
  <c r="I42" i="4"/>
  <c r="H42" i="4"/>
  <c r="G42" i="4"/>
  <c r="F42" i="4"/>
  <c r="E42" i="4"/>
  <c r="D42" i="4"/>
  <c r="C42" i="4"/>
  <c r="B42" i="4"/>
  <c r="Z41" i="4"/>
  <c r="Y41" i="4"/>
  <c r="X41" i="4"/>
  <c r="W41" i="4"/>
  <c r="V41" i="4"/>
  <c r="U41" i="4"/>
  <c r="T41" i="4"/>
  <c r="S41" i="4"/>
  <c r="R41" i="4"/>
  <c r="Q41" i="4"/>
  <c r="P41" i="4"/>
  <c r="O41" i="4"/>
  <c r="N41" i="4"/>
  <c r="M41" i="4"/>
  <c r="L41" i="4"/>
  <c r="K41" i="4"/>
  <c r="J41" i="4"/>
  <c r="I41" i="4"/>
  <c r="H41" i="4"/>
  <c r="G41" i="4"/>
  <c r="F41" i="4"/>
  <c r="E41" i="4"/>
  <c r="D41" i="4"/>
  <c r="C41" i="4"/>
  <c r="B41" i="4"/>
  <c r="Z40" i="4"/>
  <c r="Y40" i="4"/>
  <c r="X40" i="4"/>
  <c r="W40" i="4"/>
  <c r="V40" i="4"/>
  <c r="U40" i="4"/>
  <c r="T40" i="4"/>
  <c r="S40" i="4"/>
  <c r="R40" i="4"/>
  <c r="Q40" i="4"/>
  <c r="P40" i="4"/>
  <c r="O40" i="4"/>
  <c r="N40" i="4"/>
  <c r="M40" i="4"/>
  <c r="L40" i="4"/>
  <c r="K40" i="4"/>
  <c r="J40" i="4"/>
  <c r="I40" i="4"/>
  <c r="H40" i="4"/>
  <c r="G40" i="4"/>
  <c r="F40" i="4"/>
  <c r="E40" i="4"/>
  <c r="D40" i="4"/>
  <c r="C40" i="4"/>
  <c r="B40" i="4"/>
  <c r="Z39" i="4"/>
  <c r="Y39" i="4"/>
  <c r="X39" i="4"/>
  <c r="W39" i="4"/>
  <c r="V39" i="4"/>
  <c r="U39" i="4"/>
  <c r="T39" i="4"/>
  <c r="S39" i="4"/>
  <c r="R39" i="4"/>
  <c r="Q39" i="4"/>
  <c r="P39" i="4"/>
  <c r="O39" i="4"/>
  <c r="N39" i="4"/>
  <c r="M39" i="4"/>
  <c r="L39" i="4"/>
  <c r="K39" i="4"/>
  <c r="J39" i="4"/>
  <c r="I39" i="4"/>
  <c r="H39" i="4"/>
  <c r="G39" i="4"/>
  <c r="F39" i="4"/>
  <c r="E39" i="4"/>
  <c r="D39" i="4"/>
  <c r="C39" i="4"/>
  <c r="B39" i="4"/>
  <c r="Z38" i="4"/>
  <c r="Y38" i="4"/>
  <c r="X38" i="4"/>
  <c r="W38" i="4"/>
  <c r="V38" i="4"/>
  <c r="U38" i="4"/>
  <c r="T38" i="4"/>
  <c r="S38" i="4"/>
  <c r="R38" i="4"/>
  <c r="Q38" i="4"/>
  <c r="P38" i="4"/>
  <c r="O38" i="4"/>
  <c r="N38" i="4"/>
  <c r="M38" i="4"/>
  <c r="L38" i="4"/>
  <c r="K38" i="4"/>
  <c r="J38" i="4"/>
  <c r="I38" i="4"/>
  <c r="H38" i="4"/>
  <c r="G38" i="4"/>
  <c r="F38" i="4"/>
  <c r="E38" i="4"/>
  <c r="D38" i="4"/>
  <c r="C38" i="4"/>
  <c r="B38" i="4"/>
  <c r="N37" i="4"/>
  <c r="M37" i="4"/>
  <c r="M36" i="4" s="1"/>
  <c r="M47" i="4" s="1"/>
  <c r="L37" i="4"/>
  <c r="K37" i="4"/>
  <c r="J37" i="4"/>
  <c r="I37" i="4"/>
  <c r="I36" i="4" s="1"/>
  <c r="I47" i="4" s="1"/>
  <c r="H37" i="4"/>
  <c r="H36" i="4" s="1"/>
  <c r="H47" i="4" s="1"/>
  <c r="G37" i="4"/>
  <c r="G36" i="4" s="1"/>
  <c r="G47" i="4" s="1"/>
  <c r="F37" i="4"/>
  <c r="F36" i="4" s="1"/>
  <c r="F47" i="4" s="1"/>
  <c r="E37" i="4"/>
  <c r="E36" i="4" s="1"/>
  <c r="E47" i="4" s="1"/>
  <c r="D37" i="4"/>
  <c r="C37" i="4"/>
  <c r="B37" i="4"/>
  <c r="B36" i="4" s="1"/>
  <c r="B47" i="4" s="1"/>
  <c r="Z36" i="4"/>
  <c r="Y36" i="4"/>
  <c r="Y37" i="4" s="1"/>
  <c r="X36" i="4"/>
  <c r="X37" i="4" s="1"/>
  <c r="W36" i="4"/>
  <c r="W37" i="4" s="1"/>
  <c r="W47" i="4" s="1"/>
  <c r="V36" i="4"/>
  <c r="U36" i="4"/>
  <c r="T36" i="4"/>
  <c r="T37" i="4" s="1"/>
  <c r="S36" i="4"/>
  <c r="S37" i="4" s="1"/>
  <c r="S47" i="4" s="1"/>
  <c r="R36" i="4"/>
  <c r="Q36" i="4"/>
  <c r="Q37" i="4" s="1"/>
  <c r="P36" i="4"/>
  <c r="P37" i="4" s="1"/>
  <c r="O36" i="4"/>
  <c r="O37" i="4" s="1"/>
  <c r="O47" i="4" s="1"/>
  <c r="N36" i="4"/>
  <c r="N47" i="4" s="1"/>
  <c r="L36" i="4"/>
  <c r="L47" i="4" s="1"/>
  <c r="K36" i="4"/>
  <c r="K47" i="4" s="1"/>
  <c r="J36" i="4"/>
  <c r="J47" i="4" s="1"/>
  <c r="D36" i="4"/>
  <c r="D47" i="4" s="1"/>
  <c r="C36" i="4"/>
  <c r="C47" i="4" s="1"/>
  <c r="Z35" i="4"/>
  <c r="Y35" i="4"/>
  <c r="X35" i="4"/>
  <c r="W35" i="4"/>
  <c r="V35" i="4"/>
  <c r="U35" i="4"/>
  <c r="T35" i="4"/>
  <c r="S35" i="4"/>
  <c r="R35" i="4"/>
  <c r="Q35" i="4"/>
  <c r="P35" i="4"/>
  <c r="O35" i="4"/>
  <c r="N35" i="4"/>
  <c r="M35" i="4"/>
  <c r="L35" i="4"/>
  <c r="K35" i="4"/>
  <c r="J35" i="4"/>
  <c r="I35" i="4"/>
  <c r="H35" i="4"/>
  <c r="G35" i="4"/>
  <c r="F35" i="4"/>
  <c r="E35" i="4"/>
  <c r="D35" i="4"/>
  <c r="C35" i="4"/>
  <c r="B35" i="4"/>
  <c r="Z34" i="4"/>
  <c r="Y34" i="4"/>
  <c r="X34" i="4"/>
  <c r="W34" i="4"/>
  <c r="V34" i="4"/>
  <c r="U34" i="4"/>
  <c r="T34" i="4"/>
  <c r="S34" i="4"/>
  <c r="R34" i="4"/>
  <c r="Q34" i="4"/>
  <c r="P34" i="4"/>
  <c r="O34" i="4"/>
  <c r="N34" i="4"/>
  <c r="M34" i="4"/>
  <c r="L34" i="4"/>
  <c r="K34" i="4"/>
  <c r="J34" i="4"/>
  <c r="I34" i="4"/>
  <c r="H34" i="4"/>
  <c r="G34" i="4"/>
  <c r="F34" i="4"/>
  <c r="E34" i="4"/>
  <c r="D34" i="4"/>
  <c r="C34" i="4"/>
  <c r="B34" i="4"/>
  <c r="Z33" i="4"/>
  <c r="Y33" i="4"/>
  <c r="X33" i="4"/>
  <c r="W33" i="4"/>
  <c r="V33" i="4"/>
  <c r="U33" i="4"/>
  <c r="T33" i="4"/>
  <c r="S33" i="4"/>
  <c r="R33" i="4"/>
  <c r="Q33" i="4"/>
  <c r="P33" i="4"/>
  <c r="O33" i="4"/>
  <c r="N33" i="4"/>
  <c r="N46" i="4" s="1"/>
  <c r="M33" i="4"/>
  <c r="L33" i="4"/>
  <c r="K33" i="4"/>
  <c r="J33" i="4"/>
  <c r="J46" i="4" s="1"/>
  <c r="I33" i="4"/>
  <c r="H33" i="4"/>
  <c r="G33" i="4"/>
  <c r="F33" i="4"/>
  <c r="E33" i="4"/>
  <c r="D33" i="4"/>
  <c r="C33" i="4"/>
  <c r="B33" i="4"/>
  <c r="Z32" i="4"/>
  <c r="Y32" i="4"/>
  <c r="X32" i="4"/>
  <c r="W32" i="4"/>
  <c r="V32" i="4"/>
  <c r="U32" i="4"/>
  <c r="T32" i="4"/>
  <c r="S32" i="4"/>
  <c r="R32" i="4"/>
  <c r="Q32" i="4"/>
  <c r="P32" i="4"/>
  <c r="O32" i="4"/>
  <c r="N32" i="4"/>
  <c r="M32" i="4"/>
  <c r="L32" i="4"/>
  <c r="K32" i="4"/>
  <c r="J32" i="4"/>
  <c r="I32" i="4"/>
  <c r="H32" i="4"/>
  <c r="G32" i="4"/>
  <c r="F32" i="4"/>
  <c r="E32" i="4"/>
  <c r="D32" i="4"/>
  <c r="C32" i="4"/>
  <c r="B32" i="4"/>
  <c r="B28" i="4"/>
  <c r="B24" i="4"/>
  <c r="B23" i="4"/>
  <c r="Z17" i="4"/>
  <c r="Y17" i="4"/>
  <c r="X17" i="4"/>
  <c r="W17" i="4"/>
  <c r="V17" i="4"/>
  <c r="U17" i="4"/>
  <c r="T17" i="4"/>
  <c r="S17" i="4"/>
  <c r="R17" i="4"/>
  <c r="Q17" i="4"/>
  <c r="P17" i="4"/>
  <c r="O17" i="4"/>
  <c r="N17" i="4"/>
  <c r="M17" i="4"/>
  <c r="L17" i="4"/>
  <c r="K17" i="4"/>
  <c r="J17" i="4"/>
  <c r="I17" i="4"/>
  <c r="H17" i="4"/>
  <c r="G17" i="4"/>
  <c r="F17" i="4"/>
  <c r="E17" i="4"/>
  <c r="D17" i="4"/>
  <c r="C17" i="4"/>
  <c r="B17" i="4"/>
  <c r="B46" i="4" l="1"/>
  <c r="F46" i="4"/>
  <c r="Q47" i="4"/>
  <c r="U47" i="4"/>
  <c r="Y47" i="4"/>
  <c r="U37" i="4"/>
  <c r="C46" i="4"/>
  <c r="O46" i="4"/>
  <c r="G46" i="4"/>
  <c r="W46" i="4"/>
  <c r="K46" i="4"/>
  <c r="S46" i="4"/>
  <c r="Q46" i="4"/>
  <c r="U46" i="4"/>
  <c r="Y46" i="4"/>
  <c r="D46" i="4"/>
  <c r="H46" i="4"/>
  <c r="L46" i="4"/>
  <c r="E46" i="4"/>
  <c r="I46" i="4"/>
  <c r="M46" i="4"/>
  <c r="P46" i="4"/>
  <c r="T46" i="4"/>
  <c r="X46" i="4"/>
  <c r="R37" i="4"/>
  <c r="R47" i="4" s="1"/>
  <c r="V37" i="4"/>
  <c r="V46" i="4" s="1"/>
  <c r="Z37" i="4"/>
  <c r="Z47" i="4" s="1"/>
  <c r="P47" i="4"/>
  <c r="T47" i="4"/>
  <c r="X47" i="4"/>
  <c r="B29" i="4"/>
  <c r="Z46" i="4" l="1"/>
  <c r="R46" i="4"/>
  <c r="V47" i="4"/>
  <c r="C4" i="2" l="1"/>
  <c r="D4" i="2"/>
  <c r="E4" i="2"/>
  <c r="F4" i="2"/>
  <c r="G4" i="2"/>
  <c r="H4" i="2"/>
  <c r="I4" i="2"/>
  <c r="J4" i="2"/>
  <c r="K4" i="2"/>
  <c r="L4" i="2"/>
  <c r="M4" i="2"/>
  <c r="N4" i="2"/>
  <c r="B4" i="2"/>
  <c r="A4" i="2" l="1"/>
  <c r="B3" i="2"/>
  <c r="C3" i="2"/>
  <c r="D3" i="2"/>
  <c r="E3" i="2"/>
  <c r="F3" i="2"/>
  <c r="G3" i="2"/>
  <c r="H3" i="2"/>
  <c r="I3" i="2"/>
  <c r="J3" i="2"/>
  <c r="K3" i="2"/>
  <c r="L3" i="2"/>
  <c r="M3" i="2"/>
  <c r="N3" i="2"/>
  <c r="O3" i="2"/>
  <c r="P3" i="2"/>
  <c r="Q3" i="2"/>
  <c r="R3" i="2"/>
  <c r="S3" i="2"/>
  <c r="T3" i="2"/>
  <c r="U3" i="2"/>
  <c r="V3" i="2"/>
  <c r="W3" i="2"/>
  <c r="X3" i="2"/>
  <c r="Y3" i="2"/>
  <c r="Z3" i="2"/>
  <c r="A3" i="2"/>
  <c r="D2" i="2"/>
  <c r="E2" i="2"/>
  <c r="F2" i="2"/>
  <c r="G2" i="2"/>
  <c r="H2" i="2"/>
  <c r="I2" i="2"/>
  <c r="J2" i="2"/>
  <c r="K2" i="2"/>
  <c r="L2" i="2"/>
  <c r="M2" i="2"/>
  <c r="N2" i="2"/>
  <c r="O2" i="2"/>
  <c r="P2" i="2"/>
  <c r="Q2" i="2"/>
  <c r="R2" i="2"/>
  <c r="S2" i="2"/>
  <c r="T2" i="2"/>
  <c r="U2" i="2"/>
  <c r="V2" i="2"/>
  <c r="W2" i="2"/>
  <c r="X2" i="2"/>
  <c r="Y2" i="2"/>
  <c r="Z2" i="2"/>
  <c r="C2" i="2"/>
  <c r="B2" i="2"/>
  <c r="A2" i="2"/>
  <c r="B15" i="1" l="1"/>
  <c r="B20" i="1" s="1"/>
  <c r="B51" i="1" s="1"/>
  <c r="B67" i="1" s="1"/>
  <c r="B19" i="1"/>
  <c r="F15" i="1"/>
  <c r="F29" i="1" s="1"/>
  <c r="F19" i="1"/>
  <c r="B35" i="1"/>
  <c r="B36" i="1"/>
  <c r="B45" i="1"/>
  <c r="F21" i="1"/>
  <c r="F52" i="1" s="1"/>
  <c r="F68" i="1" s="1"/>
  <c r="B37" i="1"/>
  <c r="B43" i="1"/>
  <c r="F28" i="1"/>
  <c r="B44" i="1"/>
  <c r="B42" i="1"/>
  <c r="B41" i="1"/>
  <c r="B38" i="1"/>
  <c r="G15" i="1"/>
  <c r="H15" i="1"/>
  <c r="H26" i="1" s="1"/>
  <c r="H57" i="1" s="1"/>
  <c r="H73" i="1" s="1"/>
  <c r="I15" i="1"/>
  <c r="I19" i="1" s="1"/>
  <c r="I28" i="1"/>
  <c r="I59" i="1" s="1"/>
  <c r="I75" i="1" s="1"/>
  <c r="J15" i="1"/>
  <c r="J27" i="1" s="1"/>
  <c r="K15" i="1"/>
  <c r="K19" i="1" s="1"/>
  <c r="K50" i="1" s="1"/>
  <c r="K66" i="1" s="1"/>
  <c r="K20" i="1"/>
  <c r="K29" i="1"/>
  <c r="K60" i="1" s="1"/>
  <c r="K76" i="1" s="1"/>
  <c r="K26" i="1"/>
  <c r="K25" i="1"/>
  <c r="K56" i="1" s="1"/>
  <c r="K72" i="1" s="1"/>
  <c r="L15" i="1"/>
  <c r="L30" i="1" s="1"/>
  <c r="M15" i="1"/>
  <c r="M28" i="1"/>
  <c r="N15" i="1"/>
  <c r="N29" i="1" s="1"/>
  <c r="N60" i="1" s="1"/>
  <c r="N76" i="1" s="1"/>
  <c r="N19" i="1"/>
  <c r="N28" i="1"/>
  <c r="N59" i="1" s="1"/>
  <c r="N75" i="1" s="1"/>
  <c r="N26" i="1"/>
  <c r="N57" i="1" s="1"/>
  <c r="N73" i="1" s="1"/>
  <c r="O15" i="1"/>
  <c r="O20" i="1" s="1"/>
  <c r="O51" i="1" s="1"/>
  <c r="O67" i="1" s="1"/>
  <c r="O19" i="1"/>
  <c r="O21" i="1"/>
  <c r="O52" i="1" s="1"/>
  <c r="O68" i="1" s="1"/>
  <c r="O27" i="1"/>
  <c r="O58" i="1" s="1"/>
  <c r="O74" i="1" s="1"/>
  <c r="O25" i="1"/>
  <c r="O56" i="1" s="1"/>
  <c r="O72" i="1" s="1"/>
  <c r="O22" i="1"/>
  <c r="O53" i="1" s="1"/>
  <c r="O69" i="1" s="1"/>
  <c r="P15" i="1"/>
  <c r="P23" i="1" s="1"/>
  <c r="P54" i="1" s="1"/>
  <c r="P70" i="1" s="1"/>
  <c r="Q15" i="1"/>
  <c r="Q30" i="1" s="1"/>
  <c r="R15" i="1"/>
  <c r="R29" i="1" s="1"/>
  <c r="R60" i="1" s="1"/>
  <c r="R76" i="1" s="1"/>
  <c r="R19" i="1"/>
  <c r="R50" i="1" s="1"/>
  <c r="R66" i="1" s="1"/>
  <c r="S15" i="1"/>
  <c r="S19" i="1" s="1"/>
  <c r="T15" i="1"/>
  <c r="T29" i="1" s="1"/>
  <c r="U15" i="1"/>
  <c r="U26" i="1" s="1"/>
  <c r="U57" i="1" s="1"/>
  <c r="U73" i="1" s="1"/>
  <c r="U19" i="1"/>
  <c r="V15" i="1"/>
  <c r="V30" i="1" s="1"/>
  <c r="V61" i="1" s="1"/>
  <c r="V77" i="1" s="1"/>
  <c r="W15" i="1"/>
  <c r="W22" i="1" s="1"/>
  <c r="W53" i="1" s="1"/>
  <c r="W69" i="1" s="1"/>
  <c r="X15" i="1"/>
  <c r="X19" i="1" s="1"/>
  <c r="X20" i="1"/>
  <c r="X51" i="1"/>
  <c r="X67" i="1" s="1"/>
  <c r="X27" i="1"/>
  <c r="X58" i="1" s="1"/>
  <c r="X74" i="1" s="1"/>
  <c r="X28" i="1"/>
  <c r="X59" i="1" s="1"/>
  <c r="X75" i="1" s="1"/>
  <c r="X26" i="1"/>
  <c r="X57" i="1" s="1"/>
  <c r="X73" i="1" s="1"/>
  <c r="X22" i="1"/>
  <c r="X53" i="1" s="1"/>
  <c r="X69" i="1" s="1"/>
  <c r="Y15" i="1"/>
  <c r="Y29" i="1" s="1"/>
  <c r="Z15" i="1"/>
  <c r="Z21" i="1" s="1"/>
  <c r="Z52" i="1" s="1"/>
  <c r="Z68" i="1" s="1"/>
  <c r="C15" i="1"/>
  <c r="C22" i="1" s="1"/>
  <c r="C53" i="1" s="1"/>
  <c r="C69" i="1" s="1"/>
  <c r="D15" i="1"/>
  <c r="E15" i="1"/>
  <c r="E19" i="1" s="1"/>
  <c r="E50" i="1" s="1"/>
  <c r="E66" i="1" s="1"/>
  <c r="E22" i="1"/>
  <c r="E53" i="1" s="1"/>
  <c r="E69" i="1" s="1"/>
  <c r="F23" i="1"/>
  <c r="F54" i="1" s="1"/>
  <c r="F70" i="1" s="1"/>
  <c r="B39" i="1"/>
  <c r="F24" i="1"/>
  <c r="B40" i="1"/>
  <c r="B46" i="1"/>
  <c r="H23" i="1"/>
  <c r="H54" i="1" s="1"/>
  <c r="H70" i="1" s="1"/>
  <c r="H24" i="1"/>
  <c r="H55" i="1" s="1"/>
  <c r="H71" i="1" s="1"/>
  <c r="I23" i="1"/>
  <c r="I24" i="1"/>
  <c r="I55" i="1" s="1"/>
  <c r="I71" i="1" s="1"/>
  <c r="I30" i="1"/>
  <c r="J23" i="1"/>
  <c r="K23" i="1"/>
  <c r="K24" i="1"/>
  <c r="K30" i="1"/>
  <c r="L23" i="1"/>
  <c r="L24" i="1"/>
  <c r="L55" i="1" s="1"/>
  <c r="M23" i="1"/>
  <c r="M54" i="1" s="1"/>
  <c r="M70" i="1" s="1"/>
  <c r="M24" i="1"/>
  <c r="M55" i="1" s="1"/>
  <c r="M71" i="1" s="1"/>
  <c r="N23" i="1"/>
  <c r="N24" i="1"/>
  <c r="N55" i="1" s="1"/>
  <c r="N71" i="1" s="1"/>
  <c r="N30" i="1"/>
  <c r="N61" i="1" s="1"/>
  <c r="N77" i="1" s="1"/>
  <c r="O23" i="1"/>
  <c r="O54" i="1" s="1"/>
  <c r="O70" i="1" s="1"/>
  <c r="O24" i="1"/>
  <c r="O30" i="1"/>
  <c r="Q24" i="1"/>
  <c r="Q55" i="1" s="1"/>
  <c r="Q71" i="1" s="1"/>
  <c r="R23" i="1"/>
  <c r="R54" i="1" s="1"/>
  <c r="R70" i="1" s="1"/>
  <c r="R30" i="1"/>
  <c r="T30" i="1"/>
  <c r="U30" i="1"/>
  <c r="X23" i="1"/>
  <c r="X24" i="1"/>
  <c r="X55" i="1" s="1"/>
  <c r="X71" i="1" s="1"/>
  <c r="X30" i="1"/>
  <c r="X61" i="1" s="1"/>
  <c r="X77" i="1" s="1"/>
  <c r="Y24" i="1"/>
  <c r="Y55" i="1" s="1"/>
  <c r="Y71" i="1" s="1"/>
  <c r="Z23" i="1"/>
  <c r="C24" i="1"/>
  <c r="C55" i="1" s="1"/>
  <c r="C71" i="1" s="1"/>
  <c r="L71" i="1"/>
  <c r="E49" i="1"/>
  <c r="F49" i="1"/>
  <c r="G49" i="1"/>
  <c r="H49" i="1"/>
  <c r="I49" i="1"/>
  <c r="J49" i="1"/>
  <c r="L49" i="1"/>
  <c r="M49" i="1"/>
  <c r="N49" i="1"/>
  <c r="O49" i="1"/>
  <c r="P49" i="1"/>
  <c r="Q49" i="1"/>
  <c r="R49" i="1"/>
  <c r="T49" i="1"/>
  <c r="U49" i="1"/>
  <c r="X49" i="1"/>
  <c r="Y49" i="1"/>
  <c r="E18" i="1"/>
  <c r="F18" i="1"/>
  <c r="G18" i="1"/>
  <c r="H18" i="1"/>
  <c r="Z65" i="1"/>
  <c r="D65" i="1"/>
  <c r="C65" i="1"/>
  <c r="B65" i="1"/>
  <c r="Y65" i="1"/>
  <c r="X65" i="1"/>
  <c r="W65" i="1"/>
  <c r="V65" i="1"/>
  <c r="U65" i="1"/>
  <c r="T65" i="1"/>
  <c r="S65" i="1"/>
  <c r="R65" i="1"/>
  <c r="Q65" i="1"/>
  <c r="P65" i="1"/>
  <c r="O65" i="1"/>
  <c r="N65" i="1"/>
  <c r="M65" i="1"/>
  <c r="L65" i="1"/>
  <c r="K65" i="1"/>
  <c r="J65" i="1"/>
  <c r="I65" i="1"/>
  <c r="H65" i="1"/>
  <c r="G65" i="1"/>
  <c r="F65" i="1"/>
  <c r="E65" i="1"/>
  <c r="Z49" i="1"/>
  <c r="D49" i="1"/>
  <c r="C49" i="1"/>
  <c r="B49" i="1"/>
  <c r="W49" i="1"/>
  <c r="V49" i="1"/>
  <c r="S49" i="1"/>
  <c r="K49" i="1"/>
  <c r="I18" i="1"/>
  <c r="J18" i="1"/>
  <c r="K18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B18" i="1"/>
  <c r="C18" i="1"/>
  <c r="D18" i="1"/>
  <c r="Z18" i="1"/>
  <c r="Q23" i="1" l="1"/>
  <c r="Q54" i="1" s="1"/>
  <c r="Q70" i="1" s="1"/>
  <c r="T23" i="1"/>
  <c r="T54" i="1" s="1"/>
  <c r="T70" i="1" s="1"/>
  <c r="W30" i="1"/>
  <c r="T24" i="1"/>
  <c r="T55" i="1" s="1"/>
  <c r="T71" i="1" s="1"/>
  <c r="S30" i="1"/>
  <c r="X25" i="1"/>
  <c r="X56" i="1" s="1"/>
  <c r="X72" i="1" s="1"/>
  <c r="X21" i="1"/>
  <c r="X52" i="1" s="1"/>
  <c r="X68" i="1" s="1"/>
  <c r="W19" i="1"/>
  <c r="W50" i="1" s="1"/>
  <c r="W66" i="1" s="1"/>
  <c r="W82" i="1" s="1"/>
  <c r="L61" i="1"/>
  <c r="L77" i="1" s="1"/>
  <c r="F59" i="1"/>
  <c r="F75" i="1" s="1"/>
  <c r="F60" i="1"/>
  <c r="F76" i="1" s="1"/>
  <c r="Z54" i="1"/>
  <c r="Z70" i="1" s="1"/>
  <c r="X54" i="1"/>
  <c r="X70" i="1" s="1"/>
  <c r="T61" i="1"/>
  <c r="T77" i="1" s="1"/>
  <c r="K54" i="1"/>
  <c r="K70" i="1" s="1"/>
  <c r="I54" i="1"/>
  <c r="I70" i="1" s="1"/>
  <c r="T60" i="1"/>
  <c r="T76" i="1" s="1"/>
  <c r="O26" i="1"/>
  <c r="O31" i="1" s="1"/>
  <c r="O29" i="1"/>
  <c r="O60" i="1" s="1"/>
  <c r="O76" i="1" s="1"/>
  <c r="N22" i="1"/>
  <c r="N53" i="1" s="1"/>
  <c r="N69" i="1" s="1"/>
  <c r="N27" i="1"/>
  <c r="N58" i="1" s="1"/>
  <c r="N74" i="1" s="1"/>
  <c r="M59" i="1"/>
  <c r="M75" i="1" s="1"/>
  <c r="F25" i="1"/>
  <c r="F56" i="1" s="1"/>
  <c r="F72" i="1" s="1"/>
  <c r="B30" i="1"/>
  <c r="R61" i="1"/>
  <c r="R77" i="1" s="1"/>
  <c r="N54" i="1"/>
  <c r="N70" i="1" s="1"/>
  <c r="L54" i="1"/>
  <c r="L70" i="1" s="1"/>
  <c r="J54" i="1"/>
  <c r="J70" i="1" s="1"/>
  <c r="F55" i="1"/>
  <c r="F71" i="1" s="1"/>
  <c r="Y60" i="1"/>
  <c r="Y76" i="1" s="1"/>
  <c r="X29" i="1"/>
  <c r="X60" i="1" s="1"/>
  <c r="X76" i="1" s="1"/>
  <c r="O28" i="1"/>
  <c r="O59" i="1" s="1"/>
  <c r="O75" i="1" s="1"/>
  <c r="O85" i="1" s="1"/>
  <c r="O86" i="1" s="1"/>
  <c r="O87" i="1" s="1"/>
  <c r="N20" i="1"/>
  <c r="N51" i="1" s="1"/>
  <c r="N67" i="1" s="1"/>
  <c r="K28" i="1"/>
  <c r="K59" i="1" s="1"/>
  <c r="K75" i="1" s="1"/>
  <c r="B29" i="1"/>
  <c r="S22" i="1"/>
  <c r="S53" i="1" s="1"/>
  <c r="S69" i="1" s="1"/>
  <c r="Y25" i="1"/>
  <c r="Y56" i="1" s="1"/>
  <c r="Y72" i="1" s="1"/>
  <c r="S21" i="1"/>
  <c r="S52" i="1" s="1"/>
  <c r="S68" i="1" s="1"/>
  <c r="R25" i="1"/>
  <c r="R56" i="1" s="1"/>
  <c r="R72" i="1" s="1"/>
  <c r="B26" i="1"/>
  <c r="S50" i="1"/>
  <c r="S66" i="1" s="1"/>
  <c r="R26" i="1"/>
  <c r="R57" i="1" s="1"/>
  <c r="R73" i="1" s="1"/>
  <c r="K22" i="1"/>
  <c r="K53" i="1" s="1"/>
  <c r="K69" i="1" s="1"/>
  <c r="K27" i="1"/>
  <c r="K58" i="1" s="1"/>
  <c r="K74" i="1" s="1"/>
  <c r="B23" i="1"/>
  <c r="B54" i="1" s="1"/>
  <c r="B70" i="1" s="1"/>
  <c r="G19" i="1"/>
  <c r="G27" i="1"/>
  <c r="G25" i="1"/>
  <c r="G56" i="1" s="1"/>
  <c r="G72" i="1" s="1"/>
  <c r="G20" i="1"/>
  <c r="G28" i="1"/>
  <c r="G59" i="1" s="1"/>
  <c r="G75" i="1" s="1"/>
  <c r="G22" i="1"/>
  <c r="G53" i="1" s="1"/>
  <c r="G69" i="1" s="1"/>
  <c r="G30" i="1"/>
  <c r="G29" i="1"/>
  <c r="G60" i="1" s="1"/>
  <c r="G76" i="1" s="1"/>
  <c r="E30" i="1"/>
  <c r="E61" i="1" s="1"/>
  <c r="E77" i="1" s="1"/>
  <c r="E20" i="1"/>
  <c r="E51" i="1" s="1"/>
  <c r="E67" i="1" s="1"/>
  <c r="E26" i="1"/>
  <c r="E57" i="1" s="1"/>
  <c r="E73" i="1" s="1"/>
  <c r="E23" i="1"/>
  <c r="E54" i="1" s="1"/>
  <c r="E70" i="1" s="1"/>
  <c r="M19" i="1"/>
  <c r="M26" i="1"/>
  <c r="M57" i="1" s="1"/>
  <c r="M73" i="1" s="1"/>
  <c r="M20" i="1"/>
  <c r="M51" i="1" s="1"/>
  <c r="M67" i="1" s="1"/>
  <c r="M30" i="1"/>
  <c r="J29" i="1"/>
  <c r="J60" i="1" s="1"/>
  <c r="J76" i="1" s="1"/>
  <c r="J19" i="1"/>
  <c r="J28" i="1"/>
  <c r="J59" i="1" s="1"/>
  <c r="J75" i="1" s="1"/>
  <c r="J20" i="1"/>
  <c r="J30" i="1"/>
  <c r="J61" i="1" s="1"/>
  <c r="J77" i="1" s="1"/>
  <c r="J26" i="1"/>
  <c r="G24" i="1"/>
  <c r="G55" i="1" s="1"/>
  <c r="G71" i="1" s="1"/>
  <c r="G26" i="1"/>
  <c r="D19" i="1"/>
  <c r="D50" i="1" s="1"/>
  <c r="D66" i="1" s="1"/>
  <c r="D28" i="1"/>
  <c r="D59" i="1" s="1"/>
  <c r="D75" i="1" s="1"/>
  <c r="D24" i="1"/>
  <c r="D55" i="1" s="1"/>
  <c r="D71" i="1" s="1"/>
  <c r="D29" i="1"/>
  <c r="D60" i="1" s="1"/>
  <c r="D76" i="1" s="1"/>
  <c r="D25" i="1"/>
  <c r="D56" i="1" s="1"/>
  <c r="D72" i="1" s="1"/>
  <c r="K55" i="1"/>
  <c r="K71" i="1" s="1"/>
  <c r="H20" i="1"/>
  <c r="H51" i="1" s="1"/>
  <c r="H67" i="1" s="1"/>
  <c r="H21" i="1"/>
  <c r="H52" i="1" s="1"/>
  <c r="H68" i="1" s="1"/>
  <c r="H30" i="1"/>
  <c r="H61" i="1" s="1"/>
  <c r="H77" i="1" s="1"/>
  <c r="E24" i="1"/>
  <c r="E55" i="1" s="1"/>
  <c r="E71" i="1" s="1"/>
  <c r="E28" i="1"/>
  <c r="E59" i="1" s="1"/>
  <c r="E75" i="1" s="1"/>
  <c r="Z19" i="1"/>
  <c r="Z50" i="1" s="1"/>
  <c r="Z66" i="1" s="1"/>
  <c r="Z20" i="1"/>
  <c r="Z51" i="1" s="1"/>
  <c r="Z67" i="1" s="1"/>
  <c r="Z28" i="1"/>
  <c r="Z59" i="1" s="1"/>
  <c r="Z75" i="1" s="1"/>
  <c r="Z25" i="1"/>
  <c r="Z56" i="1" s="1"/>
  <c r="Z72" i="1" s="1"/>
  <c r="Z30" i="1"/>
  <c r="Z61" i="1" s="1"/>
  <c r="Z77" i="1" s="1"/>
  <c r="W29" i="1"/>
  <c r="W60" i="1" s="1"/>
  <c r="W76" i="1" s="1"/>
  <c r="W20" i="1"/>
  <c r="W51" i="1" s="1"/>
  <c r="W67" i="1" s="1"/>
  <c r="W28" i="1"/>
  <c r="W59" i="1" s="1"/>
  <c r="W75" i="1" s="1"/>
  <c r="W23" i="1"/>
  <c r="W54" i="1" s="1"/>
  <c r="W70" i="1" s="1"/>
  <c r="W26" i="1"/>
  <c r="W57" i="1" s="1"/>
  <c r="W73" i="1" s="1"/>
  <c r="W24" i="1"/>
  <c r="W55" i="1" s="1"/>
  <c r="W71" i="1" s="1"/>
  <c r="U20" i="1"/>
  <c r="U51" i="1" s="1"/>
  <c r="U67" i="1" s="1"/>
  <c r="U23" i="1"/>
  <c r="U54" i="1" s="1"/>
  <c r="U70" i="1" s="1"/>
  <c r="U28" i="1"/>
  <c r="U59" i="1" s="1"/>
  <c r="U75" i="1" s="1"/>
  <c r="U24" i="1"/>
  <c r="U55" i="1" s="1"/>
  <c r="U71" i="1" s="1"/>
  <c r="Z24" i="1"/>
  <c r="Z55" i="1" s="1"/>
  <c r="Z71" i="1" s="1"/>
  <c r="O55" i="1"/>
  <c r="O71" i="1" s="1"/>
  <c r="J24" i="1"/>
  <c r="J55" i="1" s="1"/>
  <c r="J71" i="1" s="1"/>
  <c r="G23" i="1"/>
  <c r="G54" i="1" s="1"/>
  <c r="G70" i="1" s="1"/>
  <c r="E27" i="1"/>
  <c r="E58" i="1" s="1"/>
  <c r="E74" i="1" s="1"/>
  <c r="D21" i="1"/>
  <c r="D52" i="1" s="1"/>
  <c r="D68" i="1" s="1"/>
  <c r="X85" i="1"/>
  <c r="X86" i="1" s="1"/>
  <c r="X87" i="1" s="1"/>
  <c r="W27" i="1"/>
  <c r="W58" i="1" s="1"/>
  <c r="W74" i="1" s="1"/>
  <c r="V19" i="1"/>
  <c r="V50" i="1" s="1"/>
  <c r="V66" i="1" s="1"/>
  <c r="V20" i="1"/>
  <c r="V51" i="1" s="1"/>
  <c r="V23" i="1"/>
  <c r="V54" i="1" s="1"/>
  <c r="V70" i="1" s="1"/>
  <c r="V26" i="1"/>
  <c r="V57" i="1" s="1"/>
  <c r="V73" i="1" s="1"/>
  <c r="V24" i="1"/>
  <c r="V55" i="1" s="1"/>
  <c r="V71" i="1" s="1"/>
  <c r="J22" i="1"/>
  <c r="J53" i="1" s="1"/>
  <c r="J69" i="1" s="1"/>
  <c r="G21" i="1"/>
  <c r="G52" i="1" s="1"/>
  <c r="G68" i="1" s="1"/>
  <c r="B22" i="1"/>
  <c r="B53" i="1" s="1"/>
  <c r="B69" i="1" s="1"/>
  <c r="S24" i="1"/>
  <c r="S55" i="1" s="1"/>
  <c r="S71" i="1" s="1"/>
  <c r="S25" i="1"/>
  <c r="S56" i="1" s="1"/>
  <c r="S72" i="1" s="1"/>
  <c r="S28" i="1"/>
  <c r="S59" i="1" s="1"/>
  <c r="S75" i="1" s="1"/>
  <c r="R22" i="1"/>
  <c r="R53" i="1" s="1"/>
  <c r="R69" i="1" s="1"/>
  <c r="R28" i="1"/>
  <c r="R59" i="1" s="1"/>
  <c r="R75" i="1" s="1"/>
  <c r="R21" i="1"/>
  <c r="R52" i="1" s="1"/>
  <c r="R68" i="1" s="1"/>
  <c r="R20" i="1"/>
  <c r="R51" i="1" s="1"/>
  <c r="R67" i="1" s="1"/>
  <c r="R82" i="1" s="1"/>
  <c r="K21" i="1"/>
  <c r="K52" i="1" s="1"/>
  <c r="K68" i="1" s="1"/>
  <c r="F22" i="1"/>
  <c r="F53" i="1" s="1"/>
  <c r="F69" i="1" s="1"/>
  <c r="F26" i="1"/>
  <c r="F27" i="1"/>
  <c r="B60" i="1"/>
  <c r="B76" i="1" s="1"/>
  <c r="F20" i="1"/>
  <c r="B28" i="1"/>
  <c r="B59" i="1" s="1"/>
  <c r="B75" i="1" s="1"/>
  <c r="B25" i="1"/>
  <c r="B56" i="1" s="1"/>
  <c r="B72" i="1" s="1"/>
  <c r="B21" i="1"/>
  <c r="S29" i="1"/>
  <c r="S60" i="1" s="1"/>
  <c r="S76" i="1" s="1"/>
  <c r="G58" i="1"/>
  <c r="G74" i="1" s="1"/>
  <c r="S23" i="1"/>
  <c r="S54" i="1" s="1"/>
  <c r="S70" i="1" s="1"/>
  <c r="R24" i="1"/>
  <c r="R55" i="1" s="1"/>
  <c r="R71" i="1" s="1"/>
  <c r="F30" i="1"/>
  <c r="F61" i="1" s="1"/>
  <c r="F77" i="1" s="1"/>
  <c r="S26" i="1"/>
  <c r="S27" i="1"/>
  <c r="S58" i="1" s="1"/>
  <c r="S74" i="1" s="1"/>
  <c r="S85" i="1" s="1"/>
  <c r="S86" i="1" s="1"/>
  <c r="S87" i="1" s="1"/>
  <c r="S20" i="1"/>
  <c r="S51" i="1" s="1"/>
  <c r="S67" i="1" s="1"/>
  <c r="S82" i="1" s="1"/>
  <c r="R27" i="1"/>
  <c r="R58" i="1" s="1"/>
  <c r="R74" i="1" s="1"/>
  <c r="B27" i="1"/>
  <c r="B24" i="1"/>
  <c r="V67" i="1"/>
  <c r="C19" i="1"/>
  <c r="C28" i="1"/>
  <c r="C59" i="1" s="1"/>
  <c r="C75" i="1" s="1"/>
  <c r="C29" i="1"/>
  <c r="C60" i="1" s="1"/>
  <c r="C76" i="1" s="1"/>
  <c r="C25" i="1"/>
  <c r="C56" i="1" s="1"/>
  <c r="C72" i="1" s="1"/>
  <c r="Y19" i="1"/>
  <c r="Y28" i="1"/>
  <c r="Y59" i="1" s="1"/>
  <c r="Y75" i="1" s="1"/>
  <c r="Y27" i="1"/>
  <c r="Y58" i="1" s="1"/>
  <c r="Y74" i="1" s="1"/>
  <c r="Y22" i="1"/>
  <c r="Y53" i="1" s="1"/>
  <c r="Y69" i="1" s="1"/>
  <c r="Y21" i="1"/>
  <c r="Y52" i="1" s="1"/>
  <c r="Y68" i="1" s="1"/>
  <c r="Y20" i="1"/>
  <c r="Y51" i="1" s="1"/>
  <c r="Y67" i="1" s="1"/>
  <c r="Y26" i="1"/>
  <c r="Y57" i="1" s="1"/>
  <c r="Y73" i="1" s="1"/>
  <c r="X83" i="1"/>
  <c r="X84" i="1" s="1"/>
  <c r="P19" i="1"/>
  <c r="P28" i="1"/>
  <c r="P59" i="1" s="1"/>
  <c r="P75" i="1" s="1"/>
  <c r="P27" i="1"/>
  <c r="P58" i="1" s="1"/>
  <c r="P74" i="1" s="1"/>
  <c r="P22" i="1"/>
  <c r="P53" i="1" s="1"/>
  <c r="P69" i="1" s="1"/>
  <c r="P20" i="1"/>
  <c r="P51" i="1" s="1"/>
  <c r="P67" i="1" s="1"/>
  <c r="P26" i="1"/>
  <c r="P57" i="1" s="1"/>
  <c r="P73" i="1" s="1"/>
  <c r="P29" i="1"/>
  <c r="P60" i="1" s="1"/>
  <c r="P76" i="1" s="1"/>
  <c r="P25" i="1"/>
  <c r="P56" i="1" s="1"/>
  <c r="P72" i="1" s="1"/>
  <c r="P30" i="1"/>
  <c r="P61" i="1" s="1"/>
  <c r="P77" i="1" s="1"/>
  <c r="D27" i="1"/>
  <c r="D58" i="1" s="1"/>
  <c r="D74" i="1" s="1"/>
  <c r="D22" i="1"/>
  <c r="D53" i="1" s="1"/>
  <c r="D69" i="1" s="1"/>
  <c r="D30" i="1"/>
  <c r="D61" i="1" s="1"/>
  <c r="D77" i="1" s="1"/>
  <c r="D23" i="1"/>
  <c r="D54" i="1" s="1"/>
  <c r="D70" i="1" s="1"/>
  <c r="C30" i="1"/>
  <c r="C61" i="1" s="1"/>
  <c r="C77" i="1" s="1"/>
  <c r="C23" i="1"/>
  <c r="C54" i="1" s="1"/>
  <c r="C70" i="1" s="1"/>
  <c r="Y23" i="1"/>
  <c r="Y54" i="1" s="1"/>
  <c r="Y70" i="1" s="1"/>
  <c r="D26" i="1"/>
  <c r="D57" i="1" s="1"/>
  <c r="D73" i="1" s="1"/>
  <c r="D20" i="1"/>
  <c r="D51" i="1" s="1"/>
  <c r="C26" i="1"/>
  <c r="C57" i="1" s="1"/>
  <c r="C73" i="1" s="1"/>
  <c r="C27" i="1"/>
  <c r="C58" i="1" s="1"/>
  <c r="C74" i="1" s="1"/>
  <c r="L19" i="1"/>
  <c r="L28" i="1"/>
  <c r="L59" i="1" s="1"/>
  <c r="L75" i="1" s="1"/>
  <c r="L27" i="1"/>
  <c r="L58" i="1" s="1"/>
  <c r="L74" i="1" s="1"/>
  <c r="L22" i="1"/>
  <c r="L53" i="1" s="1"/>
  <c r="L69" i="1" s="1"/>
  <c r="L21" i="1"/>
  <c r="L52" i="1" s="1"/>
  <c r="L68" i="1" s="1"/>
  <c r="L20" i="1"/>
  <c r="L51" i="1" s="1"/>
  <c r="L67" i="1" s="1"/>
  <c r="L26" i="1"/>
  <c r="L57" i="1" s="1"/>
  <c r="L73" i="1" s="1"/>
  <c r="L29" i="1"/>
  <c r="L60" i="1" s="1"/>
  <c r="L76" i="1" s="1"/>
  <c r="L25" i="1"/>
  <c r="L56" i="1" s="1"/>
  <c r="L72" i="1" s="1"/>
  <c r="X31" i="1"/>
  <c r="Y30" i="1"/>
  <c r="Y61" i="1" s="1"/>
  <c r="Y77" i="1" s="1"/>
  <c r="W61" i="1"/>
  <c r="W77" i="1" s="1"/>
  <c r="U61" i="1"/>
  <c r="U77" i="1" s="1"/>
  <c r="S61" i="1"/>
  <c r="S77" i="1" s="1"/>
  <c r="Q61" i="1"/>
  <c r="Q77" i="1" s="1"/>
  <c r="P24" i="1"/>
  <c r="P55" i="1" s="1"/>
  <c r="P71" i="1" s="1"/>
  <c r="O61" i="1"/>
  <c r="O77" i="1" s="1"/>
  <c r="M61" i="1"/>
  <c r="M77" i="1" s="1"/>
  <c r="K61" i="1"/>
  <c r="K77" i="1" s="1"/>
  <c r="I61" i="1"/>
  <c r="I77" i="1" s="1"/>
  <c r="G61" i="1"/>
  <c r="G77" i="1" s="1"/>
  <c r="E29" i="1"/>
  <c r="E60" i="1" s="1"/>
  <c r="E76" i="1" s="1"/>
  <c r="E82" i="1" s="1"/>
  <c r="E21" i="1"/>
  <c r="E52" i="1" s="1"/>
  <c r="E68" i="1" s="1"/>
  <c r="E25" i="1"/>
  <c r="E56" i="1" s="1"/>
  <c r="E72" i="1" s="1"/>
  <c r="E83" i="1" s="1"/>
  <c r="C21" i="1"/>
  <c r="C52" i="1" s="1"/>
  <c r="C68" i="1" s="1"/>
  <c r="C20" i="1"/>
  <c r="C51" i="1" s="1"/>
  <c r="C67" i="1" s="1"/>
  <c r="P21" i="1"/>
  <c r="P52" i="1" s="1"/>
  <c r="P68" i="1" s="1"/>
  <c r="K85" i="1"/>
  <c r="K86" i="1" s="1"/>
  <c r="K87" i="1" s="1"/>
  <c r="F50" i="1"/>
  <c r="G50" i="1"/>
  <c r="J50" i="1"/>
  <c r="O50" i="1"/>
  <c r="B50" i="1"/>
  <c r="Z26" i="1"/>
  <c r="Z57" i="1" s="1"/>
  <c r="Z73" i="1" s="1"/>
  <c r="X50" i="1"/>
  <c r="V28" i="1"/>
  <c r="V59" i="1" s="1"/>
  <c r="V75" i="1" s="1"/>
  <c r="T25" i="1"/>
  <c r="T56" i="1" s="1"/>
  <c r="T72" i="1" s="1"/>
  <c r="B61" i="1"/>
  <c r="B77" i="1" s="1"/>
  <c r="Z27" i="1"/>
  <c r="Z58" i="1" s="1"/>
  <c r="Z74" i="1" s="1"/>
  <c r="Z22" i="1"/>
  <c r="Z53" i="1" s="1"/>
  <c r="Z29" i="1"/>
  <c r="Z60" i="1" s="1"/>
  <c r="Z76" i="1" s="1"/>
  <c r="Z82" i="1" s="1"/>
  <c r="V27" i="1"/>
  <c r="V58" i="1" s="1"/>
  <c r="V74" i="1" s="1"/>
  <c r="V22" i="1"/>
  <c r="V53" i="1" s="1"/>
  <c r="V69" i="1" s="1"/>
  <c r="V29" i="1"/>
  <c r="V60" i="1" s="1"/>
  <c r="V76" i="1" s="1"/>
  <c r="V21" i="1"/>
  <c r="V52" i="1" s="1"/>
  <c r="V68" i="1" s="1"/>
  <c r="V25" i="1"/>
  <c r="V56" i="1" s="1"/>
  <c r="V72" i="1" s="1"/>
  <c r="T19" i="1"/>
  <c r="T28" i="1"/>
  <c r="T59" i="1" s="1"/>
  <c r="T75" i="1" s="1"/>
  <c r="T27" i="1"/>
  <c r="T58" i="1" s="1"/>
  <c r="T74" i="1" s="1"/>
  <c r="T22" i="1"/>
  <c r="T53" i="1" s="1"/>
  <c r="T69" i="1" s="1"/>
  <c r="T21" i="1"/>
  <c r="T52" i="1" s="1"/>
  <c r="T68" i="1" s="1"/>
  <c r="T20" i="1"/>
  <c r="T51" i="1" s="1"/>
  <c r="T67" i="1" s="1"/>
  <c r="T26" i="1"/>
  <c r="T57" i="1" s="1"/>
  <c r="T73" i="1" s="1"/>
  <c r="Q27" i="1"/>
  <c r="Q58" i="1" s="1"/>
  <c r="Q74" i="1" s="1"/>
  <c r="Q22" i="1"/>
  <c r="Q53" i="1" s="1"/>
  <c r="Q69" i="1" s="1"/>
  <c r="Q29" i="1"/>
  <c r="Q60" i="1" s="1"/>
  <c r="Q76" i="1" s="1"/>
  <c r="Q21" i="1"/>
  <c r="Q52" i="1" s="1"/>
  <c r="Q68" i="1" s="1"/>
  <c r="Q25" i="1"/>
  <c r="Q56" i="1" s="1"/>
  <c r="Q72" i="1" s="1"/>
  <c r="Q19" i="1"/>
  <c r="Q28" i="1"/>
  <c r="Q59" i="1" s="1"/>
  <c r="Q75" i="1" s="1"/>
  <c r="Q20" i="1"/>
  <c r="Q51" i="1" s="1"/>
  <c r="Q67" i="1" s="1"/>
  <c r="Q26" i="1"/>
  <c r="Q57" i="1" s="1"/>
  <c r="Q73" i="1" s="1"/>
  <c r="U50" i="1"/>
  <c r="I50" i="1"/>
  <c r="G57" i="1"/>
  <c r="G73" i="1" s="1"/>
  <c r="G83" i="1" s="1"/>
  <c r="G84" i="1" s="1"/>
  <c r="K57" i="1"/>
  <c r="K73" i="1" s="1"/>
  <c r="K83" i="1" s="1"/>
  <c r="K84" i="1" s="1"/>
  <c r="J57" i="1"/>
  <c r="J73" i="1" s="1"/>
  <c r="O57" i="1"/>
  <c r="O73" i="1" s="1"/>
  <c r="O83" i="1" s="1"/>
  <c r="O84" i="1" s="1"/>
  <c r="S57" i="1"/>
  <c r="S73" i="1" s="1"/>
  <c r="S83" i="1" s="1"/>
  <c r="S84" i="1" s="1"/>
  <c r="G85" i="1"/>
  <c r="G86" i="1" s="1"/>
  <c r="G87" i="1" s="1"/>
  <c r="G51" i="1"/>
  <c r="G67" i="1" s="1"/>
  <c r="K51" i="1"/>
  <c r="J51" i="1"/>
  <c r="J67" i="1" s="1"/>
  <c r="W25" i="1"/>
  <c r="W56" i="1" s="1"/>
  <c r="W72" i="1" s="1"/>
  <c r="W21" i="1"/>
  <c r="U27" i="1"/>
  <c r="U58" i="1" s="1"/>
  <c r="U74" i="1" s="1"/>
  <c r="U22" i="1"/>
  <c r="U53" i="1" s="1"/>
  <c r="U69" i="1" s="1"/>
  <c r="U29" i="1"/>
  <c r="U60" i="1" s="1"/>
  <c r="U76" i="1" s="1"/>
  <c r="U21" i="1"/>
  <c r="U25" i="1"/>
  <c r="U56" i="1" s="1"/>
  <c r="U72" i="1" s="1"/>
  <c r="R85" i="1"/>
  <c r="R86" i="1" s="1"/>
  <c r="R87" i="1" s="1"/>
  <c r="N50" i="1"/>
  <c r="I27" i="1"/>
  <c r="I58" i="1" s="1"/>
  <c r="I74" i="1" s="1"/>
  <c r="I22" i="1"/>
  <c r="I53" i="1" s="1"/>
  <c r="I69" i="1" s="1"/>
  <c r="I29" i="1"/>
  <c r="I60" i="1" s="1"/>
  <c r="I76" i="1" s="1"/>
  <c r="I21" i="1"/>
  <c r="I52" i="1" s="1"/>
  <c r="I68" i="1" s="1"/>
  <c r="I25" i="1"/>
  <c r="I56" i="1" s="1"/>
  <c r="I72" i="1" s="1"/>
  <c r="I20" i="1"/>
  <c r="I26" i="1"/>
  <c r="I57" i="1" s="1"/>
  <c r="I73" i="1" s="1"/>
  <c r="B58" i="1"/>
  <c r="B74" i="1" s="1"/>
  <c r="M50" i="1"/>
  <c r="J58" i="1"/>
  <c r="J74" i="1" s="1"/>
  <c r="H19" i="1"/>
  <c r="H28" i="1"/>
  <c r="H59" i="1" s="1"/>
  <c r="H75" i="1" s="1"/>
  <c r="H27" i="1"/>
  <c r="H58" i="1" s="1"/>
  <c r="H74" i="1" s="1"/>
  <c r="H22" i="1"/>
  <c r="H53" i="1" s="1"/>
  <c r="H69" i="1" s="1"/>
  <c r="F57" i="1"/>
  <c r="F73" i="1" s="1"/>
  <c r="F58" i="1"/>
  <c r="F74" i="1" s="1"/>
  <c r="B55" i="1"/>
  <c r="B71" i="1" s="1"/>
  <c r="M27" i="1"/>
  <c r="M58" i="1" s="1"/>
  <c r="M74" i="1" s="1"/>
  <c r="M22" i="1"/>
  <c r="M53" i="1" s="1"/>
  <c r="M69" i="1" s="1"/>
  <c r="M29" i="1"/>
  <c r="M60" i="1" s="1"/>
  <c r="M76" i="1" s="1"/>
  <c r="M21" i="1"/>
  <c r="M25" i="1"/>
  <c r="M56" i="1" s="1"/>
  <c r="M72" i="1" s="1"/>
  <c r="H25" i="1"/>
  <c r="H56" i="1" s="1"/>
  <c r="H72" i="1" s="1"/>
  <c r="H29" i="1"/>
  <c r="H60" i="1" s="1"/>
  <c r="H76" i="1" s="1"/>
  <c r="B57" i="1"/>
  <c r="B73" i="1" s="1"/>
  <c r="N25" i="1"/>
  <c r="N56" i="1" s="1"/>
  <c r="N72" i="1" s="1"/>
  <c r="N83" i="1" s="1"/>
  <c r="N21" i="1"/>
  <c r="J25" i="1"/>
  <c r="J56" i="1" s="1"/>
  <c r="J72" i="1" s="1"/>
  <c r="J21" i="1"/>
  <c r="G31" i="1" l="1"/>
  <c r="R62" i="1"/>
  <c r="V82" i="1"/>
  <c r="F51" i="1"/>
  <c r="F67" i="1" s="1"/>
  <c r="F31" i="1"/>
  <c r="B31" i="1"/>
  <c r="K31" i="1"/>
  <c r="R31" i="1"/>
  <c r="S88" i="1"/>
  <c r="B52" i="1"/>
  <c r="B68" i="1" s="1"/>
  <c r="W83" i="1"/>
  <c r="S31" i="1"/>
  <c r="R78" i="1"/>
  <c r="R83" i="1"/>
  <c r="R84" i="1" s="1"/>
  <c r="R88" i="1" s="1"/>
  <c r="R90" i="1" s="1"/>
  <c r="R91" i="1" s="1"/>
  <c r="R4" i="2" s="1"/>
  <c r="X66" i="1"/>
  <c r="X82" i="1" s="1"/>
  <c r="X88" i="1" s="1"/>
  <c r="X78" i="1"/>
  <c r="X62" i="1"/>
  <c r="E62" i="1"/>
  <c r="D83" i="1"/>
  <c r="D84" i="1" s="1"/>
  <c r="D85" i="1"/>
  <c r="D86" i="1" s="1"/>
  <c r="D87" i="1" s="1"/>
  <c r="M83" i="1"/>
  <c r="M85" i="1"/>
  <c r="M86" i="1" s="1"/>
  <c r="M87" i="1" s="1"/>
  <c r="I51" i="1"/>
  <c r="I67" i="1" s="1"/>
  <c r="I31" i="1"/>
  <c r="U83" i="1"/>
  <c r="L50" i="1"/>
  <c r="L31" i="1"/>
  <c r="Q83" i="1"/>
  <c r="Q84" i="1" s="1"/>
  <c r="Q85" i="1"/>
  <c r="Q86" i="1" s="1"/>
  <c r="Q87" i="1" s="1"/>
  <c r="G66" i="1"/>
  <c r="G82" i="1" s="1"/>
  <c r="G88" i="1" s="1"/>
  <c r="G78" i="1"/>
  <c r="G62" i="1"/>
  <c r="C85" i="1"/>
  <c r="C86" i="1" s="1"/>
  <c r="C87" i="1" s="1"/>
  <c r="C83" i="1"/>
  <c r="E78" i="1"/>
  <c r="P50" i="1"/>
  <c r="P31" i="1"/>
  <c r="K67" i="1"/>
  <c r="K82" i="1" s="1"/>
  <c r="K88" i="1" s="1"/>
  <c r="K78" i="1"/>
  <c r="K90" i="1" s="1"/>
  <c r="K91" i="1" s="1"/>
  <c r="K62" i="1"/>
  <c r="T83" i="1"/>
  <c r="T85" i="1"/>
  <c r="T86" i="1" s="1"/>
  <c r="T87" i="1" s="1"/>
  <c r="B78" i="1"/>
  <c r="B66" i="1"/>
  <c r="B82" i="1" s="1"/>
  <c r="B62" i="1"/>
  <c r="F66" i="1"/>
  <c r="F78" i="1"/>
  <c r="S78" i="1"/>
  <c r="Y50" i="1"/>
  <c r="Y31" i="1"/>
  <c r="C50" i="1"/>
  <c r="C31" i="1"/>
  <c r="J52" i="1"/>
  <c r="J68" i="1" s="1"/>
  <c r="J31" i="1"/>
  <c r="M52" i="1"/>
  <c r="M68" i="1" s="1"/>
  <c r="M31" i="1"/>
  <c r="H83" i="1"/>
  <c r="H84" i="1" s="1"/>
  <c r="H85" i="1"/>
  <c r="H86" i="1" s="1"/>
  <c r="H87" i="1" s="1"/>
  <c r="M66" i="1"/>
  <c r="M82" i="1" s="1"/>
  <c r="M62" i="1"/>
  <c r="I83" i="1"/>
  <c r="I84" i="1" s="1"/>
  <c r="I85" i="1"/>
  <c r="I86" i="1" s="1"/>
  <c r="I87" i="1" s="1"/>
  <c r="U52" i="1"/>
  <c r="U68" i="1" s="1"/>
  <c r="U84" i="1" s="1"/>
  <c r="U31" i="1"/>
  <c r="W52" i="1"/>
  <c r="W31" i="1"/>
  <c r="I66" i="1"/>
  <c r="Z69" i="1"/>
  <c r="Z78" i="1"/>
  <c r="O66" i="1"/>
  <c r="O82" i="1" s="1"/>
  <c r="O88" i="1" s="1"/>
  <c r="O78" i="1"/>
  <c r="O62" i="1"/>
  <c r="D67" i="1"/>
  <c r="D82" i="1" s="1"/>
  <c r="D78" i="1"/>
  <c r="E31" i="1"/>
  <c r="D62" i="1"/>
  <c r="S62" i="1"/>
  <c r="P83" i="1"/>
  <c r="P84" i="1" s="1"/>
  <c r="P85" i="1"/>
  <c r="P86" i="1" s="1"/>
  <c r="P87" i="1" s="1"/>
  <c r="V78" i="1"/>
  <c r="N52" i="1"/>
  <c r="N68" i="1" s="1"/>
  <c r="N31" i="1"/>
  <c r="H50" i="1"/>
  <c r="H31" i="1"/>
  <c r="V83" i="1"/>
  <c r="V84" i="1" s="1"/>
  <c r="V85" i="1"/>
  <c r="V86" i="1" s="1"/>
  <c r="V87" i="1" s="1"/>
  <c r="J83" i="1"/>
  <c r="E84" i="1"/>
  <c r="Z31" i="1"/>
  <c r="D31" i="1"/>
  <c r="F85" i="1"/>
  <c r="F86" i="1" s="1"/>
  <c r="F87" i="1" s="1"/>
  <c r="F83" i="1"/>
  <c r="F84" i="1" s="1"/>
  <c r="B85" i="1"/>
  <c r="B86" i="1" s="1"/>
  <c r="B87" i="1" s="1"/>
  <c r="B83" i="1"/>
  <c r="B84" i="1" s="1"/>
  <c r="N66" i="1"/>
  <c r="N82" i="1" s="1"/>
  <c r="U66" i="1"/>
  <c r="U82" i="1" s="1"/>
  <c r="Q50" i="1"/>
  <c r="Q31" i="1"/>
  <c r="T84" i="1"/>
  <c r="T50" i="1"/>
  <c r="T31" i="1"/>
  <c r="Z83" i="1"/>
  <c r="Z84" i="1" s="1"/>
  <c r="Z85" i="1"/>
  <c r="Z86" i="1" s="1"/>
  <c r="Z87" i="1" s="1"/>
  <c r="J66" i="1"/>
  <c r="J82" i="1" s="1"/>
  <c r="C84" i="1"/>
  <c r="L83" i="1"/>
  <c r="L84" i="1" s="1"/>
  <c r="L85" i="1"/>
  <c r="L86" i="1" s="1"/>
  <c r="L87" i="1" s="1"/>
  <c r="Z62" i="1"/>
  <c r="V31" i="1"/>
  <c r="Y83" i="1"/>
  <c r="Y84" i="1" s="1"/>
  <c r="Y85" i="1"/>
  <c r="Y86" i="1" s="1"/>
  <c r="Y87" i="1" s="1"/>
  <c r="E85" i="1"/>
  <c r="E86" i="1" s="1"/>
  <c r="E87" i="1" s="1"/>
  <c r="V62" i="1"/>
  <c r="U62" i="1" l="1"/>
  <c r="I78" i="1"/>
  <c r="S90" i="1"/>
  <c r="S91" i="1" s="1"/>
  <c r="S4" i="2" s="1"/>
  <c r="F82" i="1"/>
  <c r="F88" i="1" s="1"/>
  <c r="F90" i="1" s="1"/>
  <c r="F91" i="1" s="1"/>
  <c r="X90" i="1"/>
  <c r="X91" i="1" s="1"/>
  <c r="X4" i="2" s="1"/>
  <c r="V88" i="1"/>
  <c r="E88" i="1"/>
  <c r="E90" i="1" s="1"/>
  <c r="E91" i="1" s="1"/>
  <c r="N62" i="1"/>
  <c r="U78" i="1"/>
  <c r="M78" i="1"/>
  <c r="F62" i="1"/>
  <c r="G90" i="1"/>
  <c r="G91" i="1" s="1"/>
  <c r="U85" i="1"/>
  <c r="U86" i="1" s="1"/>
  <c r="U87" i="1" s="1"/>
  <c r="U88" i="1" s="1"/>
  <c r="J84" i="1"/>
  <c r="Z88" i="1"/>
  <c r="Z90" i="1" s="1"/>
  <c r="Z91" i="1" s="1"/>
  <c r="Z4" i="2" s="1"/>
  <c r="T66" i="1"/>
  <c r="T82" i="1" s="1"/>
  <c r="T88" i="1" s="1"/>
  <c r="T78" i="1"/>
  <c r="T62" i="1"/>
  <c r="V90" i="1"/>
  <c r="V91" i="1" s="1"/>
  <c r="V4" i="2" s="1"/>
  <c r="W68" i="1"/>
  <c r="W62" i="1"/>
  <c r="W78" i="1"/>
  <c r="N84" i="1"/>
  <c r="N85" i="1"/>
  <c r="N86" i="1" s="1"/>
  <c r="N87" i="1" s="1"/>
  <c r="D88" i="1"/>
  <c r="D90" i="1" s="1"/>
  <c r="D91" i="1" s="1"/>
  <c r="I62" i="1"/>
  <c r="J78" i="1"/>
  <c r="I82" i="1"/>
  <c r="I88" i="1" s="1"/>
  <c r="I90" i="1" s="1"/>
  <c r="I91" i="1" s="1"/>
  <c r="Y66" i="1"/>
  <c r="Y82" i="1" s="1"/>
  <c r="Y88" i="1" s="1"/>
  <c r="Y62" i="1"/>
  <c r="Y78" i="1"/>
  <c r="L66" i="1"/>
  <c r="L82" i="1" s="1"/>
  <c r="L88" i="1" s="1"/>
  <c r="L78" i="1"/>
  <c r="L62" i="1"/>
  <c r="C66" i="1"/>
  <c r="C82" i="1" s="1"/>
  <c r="C88" i="1" s="1"/>
  <c r="C62" i="1"/>
  <c r="C78" i="1"/>
  <c r="J62" i="1"/>
  <c r="Q66" i="1"/>
  <c r="Q82" i="1" s="1"/>
  <c r="Q88" i="1" s="1"/>
  <c r="Q62" i="1"/>
  <c r="Q78" i="1"/>
  <c r="N78" i="1"/>
  <c r="J85" i="1"/>
  <c r="J86" i="1" s="1"/>
  <c r="J87" i="1" s="1"/>
  <c r="J88" i="1" s="1"/>
  <c r="H66" i="1"/>
  <c r="H82" i="1" s="1"/>
  <c r="H88" i="1" s="1"/>
  <c r="H78" i="1"/>
  <c r="H62" i="1"/>
  <c r="O90" i="1"/>
  <c r="O91" i="1" s="1"/>
  <c r="O4" i="2" s="1"/>
  <c r="M84" i="1"/>
  <c r="M88" i="1" s="1"/>
  <c r="M90" i="1" s="1"/>
  <c r="M91" i="1" s="1"/>
  <c r="B88" i="1"/>
  <c r="B90" i="1" s="1"/>
  <c r="B91" i="1" s="1"/>
  <c r="P66" i="1"/>
  <c r="P82" i="1" s="1"/>
  <c r="P88" i="1" s="1"/>
  <c r="P78" i="1"/>
  <c r="P90" i="1" s="1"/>
  <c r="P91" i="1" s="1"/>
  <c r="P4" i="2" s="1"/>
  <c r="P62" i="1"/>
  <c r="N88" i="1" l="1"/>
  <c r="U90" i="1"/>
  <c r="U91" i="1" s="1"/>
  <c r="U4" i="2" s="1"/>
  <c r="H90" i="1"/>
  <c r="H91" i="1" s="1"/>
  <c r="Q90" i="1"/>
  <c r="Q91" i="1" s="1"/>
  <c r="Q4" i="2" s="1"/>
  <c r="T90" i="1"/>
  <c r="T91" i="1" s="1"/>
  <c r="T4" i="2" s="1"/>
  <c r="J90" i="1"/>
  <c r="J91" i="1" s="1"/>
  <c r="Y90" i="1"/>
  <c r="Y91" i="1" s="1"/>
  <c r="Y4" i="2" s="1"/>
  <c r="W84" i="1"/>
  <c r="W85" i="1"/>
  <c r="W86" i="1" s="1"/>
  <c r="W87" i="1" s="1"/>
  <c r="N90" i="1"/>
  <c r="N91" i="1" s="1"/>
  <c r="C90" i="1"/>
  <c r="C91" i="1" s="1"/>
  <c r="L90" i="1"/>
  <c r="L91" i="1" s="1"/>
  <c r="W88" i="1" l="1"/>
  <c r="W90" i="1" s="1"/>
  <c r="W91" i="1" s="1"/>
  <c r="W4" i="2" s="1"/>
</calcChain>
</file>

<file path=xl/sharedStrings.xml><?xml version="1.0" encoding="utf-8"?>
<sst xmlns="http://schemas.openxmlformats.org/spreadsheetml/2006/main" count="256" uniqueCount="124">
  <si>
    <t>SiO2</t>
  </si>
  <si>
    <t>TiO2</t>
  </si>
  <si>
    <t>Al2O3</t>
  </si>
  <si>
    <t>Fe2O3</t>
  </si>
  <si>
    <t>FeO</t>
  </si>
  <si>
    <t>MnO</t>
  </si>
  <si>
    <t>MgO</t>
  </si>
  <si>
    <t>CaO</t>
  </si>
  <si>
    <t>Na2O</t>
  </si>
  <si>
    <t>K2O</t>
  </si>
  <si>
    <t>P2O5</t>
  </si>
  <si>
    <t>LOI</t>
  </si>
  <si>
    <t>Total</t>
  </si>
  <si>
    <t>Sum (ex. LOI)</t>
  </si>
  <si>
    <t>Normalised wt.%</t>
  </si>
  <si>
    <t>Molecular mass</t>
  </si>
  <si>
    <t>SO3</t>
  </si>
  <si>
    <t>Molecular proportions</t>
  </si>
  <si>
    <t>Atomic proportions</t>
  </si>
  <si>
    <t>Si</t>
  </si>
  <si>
    <t>Ti</t>
  </si>
  <si>
    <t>Al</t>
  </si>
  <si>
    <t>Fe3+</t>
  </si>
  <si>
    <t>Fe2+</t>
  </si>
  <si>
    <t>Mn</t>
  </si>
  <si>
    <t>Mg</t>
  </si>
  <si>
    <t>Ca</t>
  </si>
  <si>
    <t>Na</t>
  </si>
  <si>
    <t>K</t>
  </si>
  <si>
    <t>P</t>
  </si>
  <si>
    <t>O</t>
  </si>
  <si>
    <t>NBO</t>
  </si>
  <si>
    <t>NBO/T</t>
  </si>
  <si>
    <t>Sample name</t>
  </si>
  <si>
    <t>Cations</t>
  </si>
  <si>
    <t>S</t>
  </si>
  <si>
    <t>Oxygen</t>
  </si>
  <si>
    <t>(Na+K)-Al</t>
  </si>
  <si>
    <t>Order of charge balance:</t>
  </si>
  <si>
    <t>K&gt;Na&gt;Ca&gt;Fe2+&gt;Mg and AlO2&gt;FeO2</t>
  </si>
  <si>
    <t>Na + K + 2Ca + 2Mg</t>
  </si>
  <si>
    <t>Si + Ti + P</t>
  </si>
  <si>
    <t>Excess available for charge-balance?</t>
  </si>
  <si>
    <t>Fe3+ in tetrahedral?</t>
  </si>
  <si>
    <t>Al3+ in tetrahedral?</t>
  </si>
  <si>
    <t>Total T</t>
  </si>
  <si>
    <t>NBO/T CALCULATION</t>
  </si>
  <si>
    <t>Askja</t>
  </si>
  <si>
    <t>Aso</t>
  </si>
  <si>
    <t>Augustine</t>
  </si>
  <si>
    <t>Chaitén</t>
  </si>
  <si>
    <t>Etna</t>
  </si>
  <si>
    <t>Eyjafjallajökull (a)</t>
  </si>
  <si>
    <t>Eyjafjallajökull (b)</t>
  </si>
  <si>
    <t>Grímsvötn (a)</t>
  </si>
  <si>
    <t>Grímsvötn (b)</t>
  </si>
  <si>
    <t>Nisyros</t>
  </si>
  <si>
    <t>Okmok</t>
  </si>
  <si>
    <t>Spurr</t>
  </si>
  <si>
    <t>Tongariro</t>
  </si>
  <si>
    <t>Sum</t>
  </si>
  <si>
    <t>BULK ANALYSES</t>
  </si>
  <si>
    <t>GLASS ANALYSES</t>
  </si>
  <si>
    <t>PASTE VALUES ONLY HERE:</t>
  </si>
  <si>
    <t>BULK ANALYSES – VOLATILE-FREE</t>
  </si>
  <si>
    <t>GLASS ANALYSES – VOLATILE-FREE</t>
  </si>
  <si>
    <t>∑Fe2O3</t>
  </si>
  <si>
    <t>∑FeO</t>
  </si>
  <si>
    <t>Sum ex-LOI</t>
  </si>
  <si>
    <t>Rock type</t>
  </si>
  <si>
    <t>Rhyolite</t>
  </si>
  <si>
    <t>Basaltic Andesite</t>
  </si>
  <si>
    <t>Andesite</t>
  </si>
  <si>
    <t>Trachybasalt</t>
  </si>
  <si>
    <t>Trachyandesite</t>
  </si>
  <si>
    <t>Basalt</t>
  </si>
  <si>
    <t>Dacite</t>
  </si>
  <si>
    <t>Phonotephrite</t>
  </si>
  <si>
    <t>Trachydacite</t>
  </si>
  <si>
    <t>f</t>
  </si>
  <si>
    <t>If ∑Fe2O3, copy+paste these formulae into Fe2O3 and FeO</t>
  </si>
  <si>
    <t>HOW TO USE THE IRON OXIDATION RATIO WITH TOTAL IRON EXPRESSED AS Fe2O3</t>
  </si>
  <si>
    <r>
      <t xml:space="preserve">=∑Fe2O3-(1.1113 x </t>
    </r>
    <r>
      <rPr>
        <i/>
        <sz val="12"/>
        <color theme="1"/>
        <rFont val="Calibri"/>
        <family val="2"/>
        <scheme val="minor"/>
      </rPr>
      <t>f</t>
    </r>
    <r>
      <rPr>
        <sz val="10"/>
        <rFont val="Arial"/>
        <family val="2"/>
      </rPr>
      <t>)</t>
    </r>
  </si>
  <si>
    <t>= FeO x α + Fe2O3</t>
  </si>
  <si>
    <r>
      <t>=∑Fe2O3/(1.1113+</t>
    </r>
    <r>
      <rPr>
        <i/>
        <sz val="12"/>
        <color theme="1"/>
        <rFont val="Calibri"/>
        <family val="2"/>
        <scheme val="minor"/>
      </rPr>
      <t>f</t>
    </r>
    <r>
      <rPr>
        <sz val="10"/>
        <rFont val="Arial"/>
        <family val="2"/>
      </rPr>
      <t>)</t>
    </r>
  </si>
  <si>
    <t>FeO in ∑Fe2O3</t>
  </si>
  <si>
    <r>
      <t xml:space="preserve">= ∑Fe2O3 / FeO x α + Fe2O3  = ∑Fe2O3 / FeO x α + FeO x </t>
    </r>
    <r>
      <rPr>
        <i/>
        <sz val="12"/>
        <color theme="1"/>
        <rFont val="Calibri"/>
        <family val="2"/>
        <scheme val="minor"/>
      </rPr>
      <t>f</t>
    </r>
  </si>
  <si>
    <t>α = 1.1113</t>
  </si>
  <si>
    <t>α = conversion factor for FeO --&gt; Fe2O3</t>
  </si>
  <si>
    <t>Fe2O3 in ∑Fe2O3</t>
  </si>
  <si>
    <t>= ∑Fe2O3 - FeO x α</t>
  </si>
  <si>
    <r>
      <t xml:space="preserve">Fe2O3 = </t>
    </r>
    <r>
      <rPr>
        <i/>
        <sz val="12"/>
        <color theme="1"/>
        <rFont val="Calibri"/>
        <family val="2"/>
        <scheme val="minor"/>
      </rPr>
      <t>f</t>
    </r>
    <r>
      <rPr>
        <sz val="10"/>
        <rFont val="Arial"/>
        <family val="2"/>
      </rPr>
      <t xml:space="preserve"> x FeO</t>
    </r>
  </si>
  <si>
    <t>If ∑FeO, copy+paste these formulae into Fe2O3 and FeO</t>
  </si>
  <si>
    <t>HOW TO USE THE IRON OXIDATION RATIO WITH TOTAL IRON EXPRESSED AS FeO</t>
  </si>
  <si>
    <r>
      <t>=∑FeO/0.8998+(1/</t>
    </r>
    <r>
      <rPr>
        <i/>
        <sz val="12"/>
        <color theme="1"/>
        <rFont val="Calibri"/>
        <family val="2"/>
        <scheme val="minor"/>
      </rPr>
      <t>f</t>
    </r>
    <r>
      <rPr>
        <sz val="10"/>
        <rFont val="Arial"/>
        <family val="2"/>
      </rPr>
      <t>)</t>
    </r>
  </si>
  <si>
    <t>= Fe2O3 x β + FeO</t>
  </si>
  <si>
    <t>=∑FeO-(0.8998 x Fe2O3)</t>
  </si>
  <si>
    <t>Fe2O3 in ∑FeO</t>
  </si>
  <si>
    <r>
      <t xml:space="preserve">= ∑FeO / Fe2O3 x β + FeO  = ∑FeO / Fe2O3 x β + Fe2O3 x </t>
    </r>
    <r>
      <rPr>
        <i/>
        <sz val="12"/>
        <color theme="1"/>
        <rFont val="Calibri"/>
        <family val="2"/>
        <scheme val="minor"/>
      </rPr>
      <t>f</t>
    </r>
  </si>
  <si>
    <t>β = 0.8998</t>
  </si>
  <si>
    <t>β = conversion factor for Fe2O3 --&gt; FeO</t>
  </si>
  <si>
    <t>FeO in ∑FeO</t>
  </si>
  <si>
    <t>= ∑FeO - Fe2O3 x β</t>
  </si>
  <si>
    <r>
      <t>FeO = 1/</t>
    </r>
    <r>
      <rPr>
        <i/>
        <sz val="12"/>
        <color theme="1"/>
        <rFont val="Calibri"/>
        <family val="2"/>
        <scheme val="minor"/>
      </rPr>
      <t>f</t>
    </r>
    <r>
      <rPr>
        <sz val="10"/>
        <rFont val="Arial"/>
        <family val="2"/>
      </rPr>
      <t xml:space="preserve"> x Fe2O3</t>
    </r>
  </si>
  <si>
    <t>Paste here--&gt;   Fe2O3</t>
  </si>
  <si>
    <t>Paste here --&gt;       FeO</t>
  </si>
  <si>
    <r>
      <rPr>
        <i/>
        <sz val="12"/>
        <color theme="1"/>
        <rFont val="Calibri"/>
        <family val="2"/>
        <scheme val="minor"/>
      </rPr>
      <t>f</t>
    </r>
    <r>
      <rPr>
        <sz val="10"/>
        <rFont val="Arial"/>
        <family val="2"/>
      </rPr>
      <t xml:space="preserve"> check</t>
    </r>
  </si>
  <si>
    <t xml:space="preserve">NEXT, </t>
  </si>
  <si>
    <t>COPY THESE VALUES INTO NBO-T SHEET --&gt;</t>
  </si>
  <si>
    <t>Suggested iron oxidation ratios</t>
  </si>
  <si>
    <r>
      <t xml:space="preserve">Middlemost, E. A. K. (1989). Iron oxidation ratios, norms and the classification of volcanic rocks. </t>
    </r>
    <r>
      <rPr>
        <i/>
        <sz val="12"/>
        <rFont val="Calibri"/>
        <family val="2"/>
        <scheme val="minor"/>
      </rPr>
      <t>Chemical Geology, 77</t>
    </r>
    <r>
      <rPr>
        <sz val="12"/>
        <rFont val="Calibri"/>
        <family val="2"/>
        <scheme val="minor"/>
      </rPr>
      <t>(1), 19–26. https://doi.org/10.1016/0009-2541(89)90011-9</t>
    </r>
  </si>
  <si>
    <t>GET ROCK TYPE FROM TAS PLOT AND RATIO FROM MIDDLEMOST (1989) ON NEXT SHEET, AND ENTER HERE:</t>
  </si>
  <si>
    <r>
      <t>f</t>
    </r>
    <r>
      <rPr>
        <sz val="12"/>
        <rFont val="Calibri"/>
        <family val="2"/>
        <scheme val="minor"/>
      </rPr>
      <t xml:space="preserve"> = Fe2O3/FeO</t>
    </r>
  </si>
  <si>
    <r>
      <t>= Fe</t>
    </r>
    <r>
      <rPr>
        <sz val="9"/>
        <color theme="1"/>
        <rFont val="Calibri (Body)_x0000_"/>
      </rPr>
      <t>(3+)</t>
    </r>
    <r>
      <rPr>
        <sz val="12"/>
        <rFont val="Calibri"/>
        <family val="2"/>
        <scheme val="minor"/>
      </rPr>
      <t xml:space="preserve"> / Fe</t>
    </r>
    <r>
      <rPr>
        <sz val="9"/>
        <color theme="1"/>
        <rFont val="Calibri (Body)_x0000_"/>
      </rPr>
      <t>(2+)</t>
    </r>
    <r>
      <rPr>
        <sz val="12"/>
        <rFont val="Calibri"/>
        <family val="2"/>
        <scheme val="minor"/>
      </rPr>
      <t xml:space="preserve"> [ferric:ferrous ratio taken from literature]</t>
    </r>
  </si>
  <si>
    <t>Foidite</t>
  </si>
  <si>
    <t>Picrobasalt</t>
  </si>
  <si>
    <t>Basaltic Trachyandesite</t>
  </si>
  <si>
    <t>Basanite/Tephrite</t>
  </si>
  <si>
    <t>Tephriphonolite</t>
  </si>
  <si>
    <t>Phonolite</t>
  </si>
  <si>
    <t>Trachyte/Trachydacite</t>
  </si>
  <si>
    <t>0.15–0.40</t>
  </si>
  <si>
    <t>0.20–0.30</t>
  </si>
  <si>
    <t>Ratio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</si>
</sst>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27">
    <font>
      <sz val="10"/>
      <name val="Arial"/>
      <family val="2"/>
    </font>
    <font>
      <sz val="12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Helvetica Neue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Arial"/>
      <family val="2"/>
    </font>
    <font>
      <sz val="10"/>
      <name val="Calibri"/>
      <family val="2"/>
      <scheme val="minor"/>
    </font>
    <font>
      <b/>
      <u/>
      <sz val="10"/>
      <name val="Calibri"/>
      <family val="2"/>
      <scheme val="minor"/>
    </font>
    <font>
      <sz val="10"/>
      <color rgb="FF3F3F3F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3F3F76"/>
      <name val="Calibri"/>
      <family val="2"/>
      <scheme val="minor"/>
    </font>
    <font>
      <sz val="10"/>
      <color rgb="FF3F3F76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0"/>
      <color rgb="FFFA7D00"/>
      <name val="Calibri"/>
      <family val="2"/>
      <scheme val="minor"/>
    </font>
    <font>
      <b/>
      <sz val="10"/>
      <color rgb="FF3F3F3F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9"/>
      <color theme="1"/>
      <name val="Calibri (Body)_x0000_"/>
    </font>
    <font>
      <sz val="12"/>
      <name val="Calibri"/>
      <family val="2"/>
      <scheme val="minor"/>
    </font>
    <font>
      <i/>
      <sz val="12"/>
      <name val="Calibri"/>
      <family val="2"/>
      <scheme val="minor"/>
    </font>
    <font>
      <b/>
      <sz val="16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</borders>
  <cellStyleXfs count="16">
    <xf numFmtId="0" fontId="0" fillId="0" borderId="0"/>
    <xf numFmtId="0" fontId="2" fillId="2" borderId="1" applyNumberFormat="0" applyAlignment="0" applyProtection="0"/>
    <xf numFmtId="0" fontId="3" fillId="3" borderId="2" applyNumberFormat="0" applyAlignment="0" applyProtection="0"/>
    <xf numFmtId="0" fontId="4" fillId="0" borderId="3" applyNumberFormat="0" applyFill="0" applyAlignment="0" applyProtection="0"/>
    <xf numFmtId="0" fontId="6" fillId="0" borderId="0"/>
    <xf numFmtId="0" fontId="6" fillId="0" borderId="0"/>
    <xf numFmtId="0" fontId="7" fillId="0" borderId="0" applyNumberFormat="0" applyFill="0" applyBorder="0" applyProtection="0">
      <alignment vertical="top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" fillId="0" borderId="0"/>
  </cellStyleXfs>
  <cellXfs count="106">
    <xf numFmtId="0" fontId="0" fillId="0" borderId="0" xfId="0"/>
    <xf numFmtId="0" fontId="5" fillId="0" borderId="0" xfId="0" applyFont="1"/>
    <xf numFmtId="0" fontId="0" fillId="0" borderId="0" xfId="0" applyAlignment="1">
      <alignment vertical="center"/>
    </xf>
    <xf numFmtId="0" fontId="0" fillId="0" borderId="0" xfId="0" applyFont="1"/>
    <xf numFmtId="0" fontId="11" fillId="0" borderId="0" xfId="0" applyFont="1"/>
    <xf numFmtId="0" fontId="10" fillId="0" borderId="0" xfId="0" applyFont="1" applyAlignment="1">
      <alignment wrapText="1"/>
    </xf>
    <xf numFmtId="0" fontId="12" fillId="0" borderId="0" xfId="0" applyFont="1" applyAlignment="1">
      <alignment horizontal="right"/>
    </xf>
    <xf numFmtId="0" fontId="12" fillId="0" borderId="0" xfId="0" applyFont="1"/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64" fontId="12" fillId="0" borderId="0" xfId="0" applyNumberFormat="1" applyFont="1"/>
    <xf numFmtId="0" fontId="13" fillId="0" borderId="0" xfId="0" applyFont="1" applyAlignment="1">
      <alignment horizontal="left"/>
    </xf>
    <xf numFmtId="2" fontId="12" fillId="0" borderId="0" xfId="0" applyNumberFormat="1" applyFont="1"/>
    <xf numFmtId="0" fontId="12" fillId="0" borderId="0" xfId="0" applyFont="1" applyAlignment="1">
      <alignment horizontal="right" wrapText="1"/>
    </xf>
    <xf numFmtId="2" fontId="12" fillId="0" borderId="0" xfId="0" applyNumberFormat="1" applyFont="1" applyAlignment="1">
      <alignment vertical="center"/>
    </xf>
    <xf numFmtId="0" fontId="12" fillId="0" borderId="0" xfId="0" applyFont="1" applyAlignment="1">
      <alignment horizontal="right" vertical="center" wrapText="1"/>
    </xf>
    <xf numFmtId="2" fontId="14" fillId="0" borderId="0" xfId="2" applyNumberFormat="1" applyFont="1" applyFill="1" applyBorder="1"/>
    <xf numFmtId="0" fontId="15" fillId="0" borderId="0" xfId="0" applyFont="1" applyAlignment="1">
      <alignment horizontal="right"/>
    </xf>
    <xf numFmtId="2" fontId="15" fillId="0" borderId="0" xfId="0" applyNumberFormat="1" applyFont="1"/>
    <xf numFmtId="0" fontId="16" fillId="0" borderId="0" xfId="0" applyFont="1" applyAlignment="1">
      <alignment wrapText="1"/>
    </xf>
    <xf numFmtId="0" fontId="17" fillId="2" borderId="1" xfId="1" applyFont="1" applyAlignment="1">
      <alignment wrapText="1"/>
    </xf>
    <xf numFmtId="0" fontId="19" fillId="0" borderId="0" xfId="0" applyFont="1"/>
    <xf numFmtId="0" fontId="16" fillId="0" borderId="0" xfId="0" applyFont="1"/>
    <xf numFmtId="0" fontId="20" fillId="3" borderId="3" xfId="3" applyFont="1" applyFill="1"/>
    <xf numFmtId="0" fontId="21" fillId="3" borderId="2" xfId="2" applyFont="1"/>
    <xf numFmtId="2" fontId="21" fillId="3" borderId="2" xfId="2" applyNumberFormat="1" applyFont="1"/>
    <xf numFmtId="2" fontId="18" fillId="2" borderId="1" xfId="1" applyNumberFormat="1" applyFont="1"/>
    <xf numFmtId="164" fontId="18" fillId="2" borderId="1" xfId="1" applyNumberFormat="1" applyFont="1"/>
    <xf numFmtId="164" fontId="0" fillId="0" borderId="0" xfId="0" applyNumberFormat="1"/>
    <xf numFmtId="1" fontId="0" fillId="0" borderId="0" xfId="0" applyNumberFormat="1"/>
    <xf numFmtId="164" fontId="21" fillId="3" borderId="2" xfId="2" applyNumberFormat="1" applyFont="1"/>
    <xf numFmtId="0" fontId="17" fillId="2" borderId="4" xfId="1" applyFont="1" applyBorder="1" applyAlignment="1">
      <alignment wrapText="1"/>
    </xf>
    <xf numFmtId="2" fontId="18" fillId="2" borderId="4" xfId="1" applyNumberFormat="1" applyFont="1" applyBorder="1"/>
    <xf numFmtId="164" fontId="18" fillId="2" borderId="4" xfId="1" applyNumberFormat="1" applyFont="1" applyBorder="1"/>
    <xf numFmtId="2" fontId="21" fillId="3" borderId="5" xfId="2" applyNumberFormat="1" applyFont="1" applyBorder="1"/>
    <xf numFmtId="164" fontId="21" fillId="3" borderId="5" xfId="2" applyNumberFormat="1" applyFont="1" applyBorder="1"/>
    <xf numFmtId="0" fontId="21" fillId="3" borderId="5" xfId="2" applyFont="1" applyBorder="1"/>
    <xf numFmtId="0" fontId="17" fillId="0" borderId="0" xfId="1" applyFont="1" applyFill="1" applyBorder="1" applyAlignment="1">
      <alignment wrapText="1"/>
    </xf>
    <xf numFmtId="2" fontId="18" fillId="0" borderId="0" xfId="1" applyNumberFormat="1" applyFont="1" applyFill="1" applyBorder="1"/>
    <xf numFmtId="0" fontId="18" fillId="0" borderId="0" xfId="1" applyFont="1" applyFill="1" applyBorder="1"/>
    <xf numFmtId="0" fontId="12" fillId="0" borderId="0" xfId="0" applyFont="1" applyFill="1" applyBorder="1"/>
    <xf numFmtId="0" fontId="20" fillId="0" borderId="0" xfId="3" applyFont="1" applyFill="1" applyBorder="1"/>
    <xf numFmtId="2" fontId="21" fillId="0" borderId="0" xfId="2" applyNumberFormat="1" applyFont="1" applyFill="1" applyBorder="1"/>
    <xf numFmtId="0" fontId="21" fillId="0" borderId="0" xfId="2" applyFont="1" applyFill="1" applyBorder="1"/>
    <xf numFmtId="2" fontId="12" fillId="0" borderId="0" xfId="0" applyNumberFormat="1" applyFont="1" applyFill="1" applyBorder="1"/>
    <xf numFmtId="2" fontId="12" fillId="0" borderId="0" xfId="0" applyNumberFormat="1" applyFont="1" applyFill="1" applyBorder="1" applyAlignment="1">
      <alignment vertical="center"/>
    </xf>
    <xf numFmtId="2" fontId="15" fillId="0" borderId="0" xfId="0" applyNumberFormat="1" applyFont="1" applyFill="1" applyBorder="1"/>
    <xf numFmtId="0" fontId="0" fillId="0" borderId="0" xfId="0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Border="1"/>
    <xf numFmtId="0" fontId="0" fillId="0" borderId="11" xfId="0" applyBorder="1"/>
    <xf numFmtId="2" fontId="0" fillId="0" borderId="0" xfId="0" applyNumberFormat="1" applyBorder="1"/>
    <xf numFmtId="2" fontId="0" fillId="0" borderId="11" xfId="0" applyNumberFormat="1" applyBorder="1"/>
    <xf numFmtId="0" fontId="0" fillId="0" borderId="12" xfId="0" applyBorder="1"/>
    <xf numFmtId="2" fontId="0" fillId="0" borderId="13" xfId="0" applyNumberFormat="1" applyBorder="1"/>
    <xf numFmtId="2" fontId="0" fillId="0" borderId="14" xfId="0" applyNumberFormat="1" applyBorder="1"/>
    <xf numFmtId="2" fontId="0" fillId="0" borderId="10" xfId="0" applyNumberFormat="1" applyBorder="1"/>
    <xf numFmtId="2" fontId="0" fillId="0" borderId="12" xfId="0" applyNumberFormat="1" applyBorder="1"/>
    <xf numFmtId="0" fontId="1" fillId="0" borderId="0" xfId="15" applyAlignment="1">
      <alignment horizontal="right"/>
    </xf>
    <xf numFmtId="0" fontId="10" fillId="0" borderId="0" xfId="15" applyFont="1"/>
    <xf numFmtId="0" fontId="1" fillId="0" borderId="0" xfId="15"/>
    <xf numFmtId="0" fontId="1" fillId="0" borderId="0" xfId="15" applyFill="1"/>
    <xf numFmtId="0" fontId="10" fillId="0" borderId="15" xfId="15" applyFont="1" applyBorder="1" applyAlignment="1">
      <alignment horizontal="center"/>
    </xf>
    <xf numFmtId="0" fontId="10" fillId="4" borderId="0" xfId="15" applyFont="1" applyFill="1" applyAlignment="1">
      <alignment horizontal="center"/>
    </xf>
    <xf numFmtId="0" fontId="10" fillId="0" borderId="0" xfId="15" applyFont="1" applyFill="1" applyAlignment="1">
      <alignment horizontal="center"/>
    </xf>
    <xf numFmtId="0" fontId="10" fillId="0" borderId="0" xfId="15" applyFont="1" applyAlignment="1">
      <alignment horizontal="center"/>
    </xf>
    <xf numFmtId="0" fontId="1" fillId="0" borderId="15" xfId="15" applyBorder="1" applyAlignment="1">
      <alignment horizontal="right"/>
    </xf>
    <xf numFmtId="2" fontId="1" fillId="5" borderId="0" xfId="15" applyNumberFormat="1" applyFill="1"/>
    <xf numFmtId="2" fontId="1" fillId="0" borderId="0" xfId="15" applyNumberFormat="1" applyFill="1"/>
    <xf numFmtId="164" fontId="1" fillId="5" borderId="0" xfId="15" applyNumberFormat="1" applyFill="1"/>
    <xf numFmtId="0" fontId="1" fillId="5" borderId="0" xfId="15" applyFill="1"/>
    <xf numFmtId="0" fontId="1" fillId="0" borderId="0" xfId="15" applyFill="1" applyAlignment="1">
      <alignment horizontal="right"/>
    </xf>
    <xf numFmtId="0" fontId="10" fillId="0" borderId="15" xfId="15" applyFont="1" applyFill="1" applyBorder="1" applyAlignment="1">
      <alignment horizontal="left"/>
    </xf>
    <xf numFmtId="0" fontId="22" fillId="0" borderId="15" xfId="15" applyFont="1" applyBorder="1" applyAlignment="1">
      <alignment horizontal="right"/>
    </xf>
    <xf numFmtId="2" fontId="1" fillId="6" borderId="0" xfId="15" applyNumberFormat="1" applyFill="1"/>
    <xf numFmtId="0" fontId="22" fillId="0" borderId="0" xfId="15" applyFont="1"/>
    <xf numFmtId="0" fontId="1" fillId="0" borderId="0" xfId="15" quotePrefix="1"/>
    <xf numFmtId="0" fontId="1" fillId="0" borderId="0" xfId="15" applyFill="1" applyBorder="1" applyAlignment="1">
      <alignment horizontal="right" wrapText="1"/>
    </xf>
    <xf numFmtId="2" fontId="1" fillId="7" borderId="0" xfId="15" applyNumberFormat="1" applyFill="1"/>
    <xf numFmtId="0" fontId="1" fillId="0" borderId="0" xfId="15" quotePrefix="1" applyFill="1"/>
    <xf numFmtId="0" fontId="1" fillId="0" borderId="0" xfId="15" applyFill="1" applyBorder="1"/>
    <xf numFmtId="0" fontId="1" fillId="0" borderId="0" xfId="15" quotePrefix="1" applyFill="1" applyBorder="1"/>
    <xf numFmtId="164" fontId="1" fillId="0" borderId="0" xfId="15" applyNumberFormat="1" applyFill="1"/>
    <xf numFmtId="2" fontId="1" fillId="5" borderId="16" xfId="15" applyNumberFormat="1" applyFill="1" applyBorder="1"/>
    <xf numFmtId="165" fontId="1" fillId="0" borderId="16" xfId="15" applyNumberFormat="1" applyFill="1" applyBorder="1"/>
    <xf numFmtId="0" fontId="10" fillId="0" borderId="0" xfId="15" applyFont="1" applyAlignment="1">
      <alignment horizontal="left"/>
    </xf>
    <xf numFmtId="0" fontId="1" fillId="0" borderId="0" xfId="15" applyAlignment="1">
      <alignment horizontal="center"/>
    </xf>
    <xf numFmtId="2" fontId="1" fillId="0" borderId="0" xfId="15" applyNumberFormat="1"/>
    <xf numFmtId="164" fontId="1" fillId="0" borderId="0" xfId="15" applyNumberFormat="1"/>
    <xf numFmtId="0" fontId="10" fillId="0" borderId="0" xfId="15" applyFont="1" applyAlignment="1">
      <alignment horizontal="right"/>
    </xf>
    <xf numFmtId="2" fontId="1" fillId="7" borderId="6" xfId="15" applyNumberFormat="1" applyFill="1" applyBorder="1"/>
    <xf numFmtId="0" fontId="10" fillId="0" borderId="0" xfId="15" applyFont="1" applyFill="1" applyBorder="1" applyAlignment="1">
      <alignment horizontal="left"/>
    </xf>
    <xf numFmtId="0" fontId="24" fillId="0" borderId="0" xfId="0" applyFont="1"/>
    <xf numFmtId="0" fontId="15" fillId="0" borderId="0" xfId="0" applyFont="1"/>
    <xf numFmtId="0" fontId="1" fillId="0" borderId="15" xfId="15" applyFont="1" applyBorder="1" applyAlignment="1">
      <alignment horizontal="right"/>
    </xf>
    <xf numFmtId="0" fontId="1" fillId="0" borderId="0" xfId="15" applyFont="1" applyFill="1" applyAlignment="1">
      <alignment horizontal="center"/>
    </xf>
    <xf numFmtId="0" fontId="1" fillId="0" borderId="0" xfId="15" applyFont="1" applyAlignment="1">
      <alignment horizontal="center"/>
    </xf>
    <xf numFmtId="0" fontId="1" fillId="4" borderId="0" xfId="15" applyFont="1" applyFill="1" applyAlignment="1">
      <alignment horizontal="left"/>
    </xf>
    <xf numFmtId="0" fontId="1" fillId="0" borderId="0" xfId="15" quotePrefix="1" applyFont="1"/>
    <xf numFmtId="0" fontId="1" fillId="0" borderId="0" xfId="15" applyFont="1" applyFill="1"/>
    <xf numFmtId="0" fontId="24" fillId="0" borderId="0" xfId="0" applyFont="1" applyAlignment="1">
      <alignment horizontal="right"/>
    </xf>
    <xf numFmtId="2" fontId="24" fillId="0" borderId="0" xfId="0" applyNumberFormat="1" applyFont="1" applyAlignment="1">
      <alignment horizontal="right"/>
    </xf>
    <xf numFmtId="0" fontId="26" fillId="0" borderId="0" xfId="0" applyFont="1"/>
  </cellXfs>
  <cellStyles count="16"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Input" xfId="1" builtinId="20"/>
    <cellStyle name="Linked Cell" xfId="3" builtinId="24"/>
    <cellStyle name="Normal" xfId="0" builtinId="0"/>
    <cellStyle name="Normal 2" xfId="4" xr:uid="{00000000-0005-0000-0000-00000B000000}"/>
    <cellStyle name="Normal 3" xfId="5" xr:uid="{00000000-0005-0000-0000-00000C000000}"/>
    <cellStyle name="Normal 4" xfId="6" xr:uid="{00000000-0005-0000-0000-00000D000000}"/>
    <cellStyle name="Normal 5" xfId="15" xr:uid="{48E8FB11-E717-404A-9B9E-E926BE5511DD}"/>
    <cellStyle name="Output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Bulk analyses NBO/T vs. SiO2 wt. %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4762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0"/>
            <c:trendlineLbl>
              <c:layout>
                <c:manualLayout>
                  <c:x val="-0.10347834645669292"/>
                  <c:y val="-0.53618839311752697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Plots!$B$3:$N$3</c:f>
              <c:numCache>
                <c:formatCode>0.00</c:formatCode>
                <c:ptCount val="13"/>
                <c:pt idx="0">
                  <c:v>72.353858710338187</c:v>
                </c:pt>
                <c:pt idx="1">
                  <c:v>54.960025529408618</c:v>
                </c:pt>
                <c:pt idx="2">
                  <c:v>62.864092129520401</c:v>
                </c:pt>
                <c:pt idx="3">
                  <c:v>74.904926578130727</c:v>
                </c:pt>
                <c:pt idx="4">
                  <c:v>48.037111540857204</c:v>
                </c:pt>
                <c:pt idx="5">
                  <c:v>60.004513452651942</c:v>
                </c:pt>
                <c:pt idx="6">
                  <c:v>58.845542219744075</c:v>
                </c:pt>
                <c:pt idx="7">
                  <c:v>50.583939296979544</c:v>
                </c:pt>
                <c:pt idx="8">
                  <c:v>50.334281854158512</c:v>
                </c:pt>
                <c:pt idx="9">
                  <c:v>74.159185497775312</c:v>
                </c:pt>
                <c:pt idx="10">
                  <c:v>53.234098066624227</c:v>
                </c:pt>
                <c:pt idx="11">
                  <c:v>55.990673192319981</c:v>
                </c:pt>
                <c:pt idx="12">
                  <c:v>64.129856228203067</c:v>
                </c:pt>
              </c:numCache>
            </c:numRef>
          </c:xVal>
          <c:yVal>
            <c:numRef>
              <c:f>Plots!$B$4:$N$4</c:f>
              <c:numCache>
                <c:formatCode>0.00</c:formatCode>
                <c:ptCount val="13"/>
                <c:pt idx="0">
                  <c:v>0.13168940975370552</c:v>
                </c:pt>
                <c:pt idx="1">
                  <c:v>0.42865513763263019</c:v>
                </c:pt>
                <c:pt idx="2">
                  <c:v>0.25883240044983902</c:v>
                </c:pt>
                <c:pt idx="3">
                  <c:v>3.602683923920199E-2</c:v>
                </c:pt>
                <c:pt idx="4">
                  <c:v>0.6289038709817294</c:v>
                </c:pt>
                <c:pt idx="5">
                  <c:v>0.37540752679479572</c:v>
                </c:pt>
                <c:pt idx="6">
                  <c:v>0.39982275335492989</c:v>
                </c:pt>
                <c:pt idx="7">
                  <c:v>0.74298089399023814</c:v>
                </c:pt>
                <c:pt idx="8">
                  <c:v>0.75305146664881217</c:v>
                </c:pt>
                <c:pt idx="9">
                  <c:v>4.8568480469881534E-2</c:v>
                </c:pt>
                <c:pt idx="10">
                  <c:v>0.53808015654612751</c:v>
                </c:pt>
                <c:pt idx="11">
                  <c:v>0.36038281226656338</c:v>
                </c:pt>
                <c:pt idx="12">
                  <c:v>0.16595772305079312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8F4-EC41-A91F-5C6096BCA5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6083424"/>
        <c:axId val="-36081104"/>
      </c:scatterChart>
      <c:valAx>
        <c:axId val="-36083424"/>
        <c:scaling>
          <c:orientation val="minMax"/>
          <c:min val="4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SiO2 wt. %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36081104"/>
        <c:crosses val="autoZero"/>
        <c:crossBetween val="midCat"/>
      </c:valAx>
      <c:valAx>
        <c:axId val="-36081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NBO/T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360834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Glass analyses NBO/T vs.</a:t>
            </a:r>
            <a:r>
              <a:rPr lang="en-US" baseline="0"/>
              <a:t> SiO2 wt. %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4762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0"/>
            <c:trendlineLbl>
              <c:layout>
                <c:manualLayout>
                  <c:x val="-0.10347834645669292"/>
                  <c:y val="-0.53618839311752697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Plots!$N$3:$Z$3</c:f>
              <c:numCache>
                <c:formatCode>0.00</c:formatCode>
                <c:ptCount val="13"/>
                <c:pt idx="0">
                  <c:v>64.129856228203067</c:v>
                </c:pt>
                <c:pt idx="1">
                  <c:v>73.685495375442883</c:v>
                </c:pt>
                <c:pt idx="2">
                  <c:v>55.901969193922618</c:v>
                </c:pt>
                <c:pt idx="3">
                  <c:v>66.197264363363431</c:v>
                </c:pt>
                <c:pt idx="4">
                  <c:v>73.697943061265178</c:v>
                </c:pt>
                <c:pt idx="5">
                  <c:v>50.915158920778012</c:v>
                </c:pt>
                <c:pt idx="6">
                  <c:v>66.426313496633142</c:v>
                </c:pt>
                <c:pt idx="7">
                  <c:v>64.253595412682998</c:v>
                </c:pt>
                <c:pt idx="8">
                  <c:v>51.301322530127266</c:v>
                </c:pt>
                <c:pt idx="9">
                  <c:v>72.197315610764818</c:v>
                </c:pt>
                <c:pt idx="10">
                  <c:v>55.185152512227106</c:v>
                </c:pt>
                <c:pt idx="11">
                  <c:v>50.210231528481053</c:v>
                </c:pt>
                <c:pt idx="12">
                  <c:v>58.17761723328335</c:v>
                </c:pt>
              </c:numCache>
            </c:numRef>
          </c:xVal>
          <c:yVal>
            <c:numRef>
              <c:f>Plots!$N$4:$Z$4</c:f>
              <c:numCache>
                <c:formatCode>0.00</c:formatCode>
                <c:ptCount val="13"/>
                <c:pt idx="0">
                  <c:v>0.16595772305079312</c:v>
                </c:pt>
                <c:pt idx="1">
                  <c:v>0.10048757474653064</c:v>
                </c:pt>
                <c:pt idx="2">
                  <c:v>0.31892288821920278</c:v>
                </c:pt>
                <c:pt idx="3">
                  <c:v>3.8733746031168519E-2</c:v>
                </c:pt>
                <c:pt idx="4">
                  <c:v>5.2379339250687593E-2</c:v>
                </c:pt>
                <c:pt idx="5">
                  <c:v>0.55341116595357209</c:v>
                </c:pt>
                <c:pt idx="6">
                  <c:v>0.20856747992621166</c:v>
                </c:pt>
                <c:pt idx="7">
                  <c:v>0.24080796822052533</c:v>
                </c:pt>
                <c:pt idx="8">
                  <c:v>0.75568108639615628</c:v>
                </c:pt>
                <c:pt idx="9">
                  <c:v>9.8566071751634135E-2</c:v>
                </c:pt>
                <c:pt idx="10">
                  <c:v>0.59073712492758568</c:v>
                </c:pt>
                <c:pt idx="11">
                  <c:v>9.6398193687382852E-2</c:v>
                </c:pt>
                <c:pt idx="12">
                  <c:v>2.8115231816224856E-2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55B-6F4C-AF0F-09B51A782C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36083424"/>
        <c:axId val="-36081104"/>
      </c:scatterChart>
      <c:valAx>
        <c:axId val="-36083424"/>
        <c:scaling>
          <c:orientation val="minMax"/>
          <c:min val="4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SiO2 wt. %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36081104"/>
        <c:crosses val="autoZero"/>
        <c:crossBetween val="midCat"/>
      </c:valAx>
      <c:valAx>
        <c:axId val="-36081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NBO/T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360834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12700</xdr:colOff>
      <xdr:row>2</xdr:row>
      <xdr:rowOff>25400</xdr:rowOff>
    </xdr:from>
    <xdr:to>
      <xdr:col>15</xdr:col>
      <xdr:colOff>165100</xdr:colOff>
      <xdr:row>29</xdr:row>
      <xdr:rowOff>200009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0CA15D9-FD15-5E44-AE9D-F2F8F203D4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76600" y="495300"/>
          <a:ext cx="10058400" cy="566100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0</xdr:rowOff>
    </xdr:from>
    <xdr:to>
      <xdr:col>6</xdr:col>
      <xdr:colOff>444500</xdr:colOff>
      <xdr:row>21</xdr:row>
      <xdr:rowOff>101600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5</xdr:row>
      <xdr:rowOff>0</xdr:rowOff>
    </xdr:from>
    <xdr:to>
      <xdr:col>19</xdr:col>
      <xdr:colOff>444500</xdr:colOff>
      <xdr:row>21</xdr:row>
      <xdr:rowOff>101600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9E4652F-93C0-724C-B33A-A468608350B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1219B-9935-E04C-8B79-DEABB03E570D}">
  <dimension ref="A1:AD65"/>
  <sheetViews>
    <sheetView tabSelected="1" zoomScaleNormal="100" workbookViewId="0"/>
  </sheetViews>
  <sheetFormatPr baseColWidth="10" defaultRowHeight="16"/>
  <cols>
    <col min="1" max="1" width="22.6640625" style="61" customWidth="1"/>
    <col min="2" max="2" width="12.1640625" style="63" bestFit="1" customWidth="1"/>
    <col min="3" max="3" width="12.5" style="63" bestFit="1" customWidth="1"/>
    <col min="4" max="6" width="12.6640625" style="63" bestFit="1" customWidth="1"/>
    <col min="7" max="7" width="16.83203125" style="63" customWidth="1"/>
    <col min="8" max="8" width="17" style="63" customWidth="1"/>
    <col min="9" max="9" width="15.5" style="63" bestFit="1" customWidth="1"/>
    <col min="10" max="11" width="13.1640625" style="63" bestFit="1" customWidth="1"/>
    <col min="12" max="12" width="13" style="63" bestFit="1" customWidth="1"/>
    <col min="13" max="14" width="14" style="63" bestFit="1" customWidth="1"/>
    <col min="15" max="15" width="13.6640625" style="63" bestFit="1" customWidth="1"/>
    <col min="16" max="16" width="13.1640625" style="63" bestFit="1" customWidth="1"/>
    <col min="17" max="18" width="15.1640625" style="63" bestFit="1" customWidth="1"/>
    <col min="19" max="19" width="12.1640625" style="63" bestFit="1" customWidth="1"/>
    <col min="20" max="20" width="17.33203125" style="63" customWidth="1"/>
    <col min="21" max="21" width="15.83203125" style="63" customWidth="1"/>
    <col min="22" max="22" width="12.83203125" style="63" customWidth="1"/>
    <col min="23" max="23" width="12.1640625" style="63" bestFit="1" customWidth="1"/>
    <col min="24" max="24" width="12.6640625" style="63" bestFit="1" customWidth="1"/>
    <col min="25" max="30" width="12.1640625" style="63" bestFit="1" customWidth="1"/>
    <col min="31" max="16384" width="10.83203125" style="63"/>
  </cols>
  <sheetData>
    <row r="1" spans="1:30">
      <c r="B1" s="62" t="s">
        <v>63</v>
      </c>
      <c r="AA1" s="64"/>
      <c r="AB1" s="64"/>
      <c r="AC1" s="64"/>
      <c r="AD1" s="64"/>
    </row>
    <row r="2" spans="1:30">
      <c r="B2" s="62" t="s">
        <v>64</v>
      </c>
      <c r="O2" s="62" t="s">
        <v>65</v>
      </c>
      <c r="AA2" s="64"/>
      <c r="AB2" s="64"/>
      <c r="AC2" s="64"/>
      <c r="AD2" s="64"/>
    </row>
    <row r="3" spans="1:30" s="68" customFormat="1">
      <c r="A3" s="65" t="s">
        <v>33</v>
      </c>
      <c r="B3" s="66" t="s">
        <v>47</v>
      </c>
      <c r="C3" s="66" t="s">
        <v>48</v>
      </c>
      <c r="D3" s="66" t="s">
        <v>49</v>
      </c>
      <c r="E3" s="66" t="s">
        <v>50</v>
      </c>
      <c r="F3" s="66" t="s">
        <v>51</v>
      </c>
      <c r="G3" s="66" t="s">
        <v>52</v>
      </c>
      <c r="H3" s="66" t="s">
        <v>53</v>
      </c>
      <c r="I3" s="66" t="s">
        <v>54</v>
      </c>
      <c r="J3" s="66" t="s">
        <v>55</v>
      </c>
      <c r="K3" s="66" t="s">
        <v>56</v>
      </c>
      <c r="L3" s="66" t="s">
        <v>57</v>
      </c>
      <c r="M3" s="66" t="s">
        <v>58</v>
      </c>
      <c r="N3" s="66" t="s">
        <v>59</v>
      </c>
      <c r="O3" s="66" t="s">
        <v>47</v>
      </c>
      <c r="P3" s="66" t="s">
        <v>48</v>
      </c>
      <c r="Q3" s="66" t="s">
        <v>49</v>
      </c>
      <c r="R3" s="66" t="s">
        <v>50</v>
      </c>
      <c r="S3" s="66" t="s">
        <v>51</v>
      </c>
      <c r="T3" s="66" t="s">
        <v>52</v>
      </c>
      <c r="U3" s="66" t="s">
        <v>53</v>
      </c>
      <c r="V3" s="66" t="s">
        <v>54</v>
      </c>
      <c r="W3" s="66" t="s">
        <v>56</v>
      </c>
      <c r="X3" s="66" t="s">
        <v>57</v>
      </c>
      <c r="Y3" s="66" t="s">
        <v>58</v>
      </c>
      <c r="Z3" s="66" t="s">
        <v>59</v>
      </c>
      <c r="AA3" s="67"/>
      <c r="AB3" s="67"/>
      <c r="AC3" s="67"/>
      <c r="AD3" s="67"/>
    </row>
    <row r="4" spans="1:30">
      <c r="A4" s="69" t="s">
        <v>0</v>
      </c>
      <c r="B4" s="70">
        <v>72.353858710338187</v>
      </c>
      <c r="C4" s="70">
        <v>54.960025529408618</v>
      </c>
      <c r="D4" s="70">
        <v>62.864092129520401</v>
      </c>
      <c r="E4" s="70">
        <v>74.904926578130727</v>
      </c>
      <c r="F4" s="70">
        <v>48.037111540857204</v>
      </c>
      <c r="G4" s="70">
        <v>60.004513452651942</v>
      </c>
      <c r="H4" s="70">
        <v>58.845542219744075</v>
      </c>
      <c r="I4" s="70">
        <v>50.583939296979544</v>
      </c>
      <c r="J4" s="70">
        <v>50.334281854158512</v>
      </c>
      <c r="K4" s="70">
        <v>74.159185497775312</v>
      </c>
      <c r="L4" s="70">
        <v>53.234098066624227</v>
      </c>
      <c r="M4" s="70">
        <v>55.990673192319981</v>
      </c>
      <c r="N4" s="70">
        <v>64.129856228203067</v>
      </c>
      <c r="O4" s="70">
        <v>73.685495375442883</v>
      </c>
      <c r="P4" s="70">
        <v>55.901969193922618</v>
      </c>
      <c r="Q4" s="70">
        <v>66.197264363363431</v>
      </c>
      <c r="R4" s="70">
        <v>73.697943061265178</v>
      </c>
      <c r="S4" s="70">
        <v>50.915158920778012</v>
      </c>
      <c r="T4" s="70">
        <v>66.426313496633142</v>
      </c>
      <c r="U4" s="70">
        <v>64.253595412682998</v>
      </c>
      <c r="V4" s="70">
        <v>51.301322530127266</v>
      </c>
      <c r="W4" s="70">
        <v>72.197315610764818</v>
      </c>
      <c r="X4" s="70">
        <v>55.185152512227106</v>
      </c>
      <c r="Y4" s="70">
        <v>50.210231528481053</v>
      </c>
      <c r="Z4" s="70">
        <v>58.17761723328335</v>
      </c>
      <c r="AA4" s="71"/>
      <c r="AB4" s="71"/>
      <c r="AC4" s="71"/>
      <c r="AD4" s="71"/>
    </row>
    <row r="5" spans="1:30">
      <c r="A5" s="69" t="s">
        <v>1</v>
      </c>
      <c r="B5" s="70">
        <v>0.86034973274418514</v>
      </c>
      <c r="C5" s="70">
        <v>0.85090982631877443</v>
      </c>
      <c r="D5" s="70">
        <v>0.62382948215567291</v>
      </c>
      <c r="E5" s="70">
        <v>0.15683853446427559</v>
      </c>
      <c r="F5" s="70">
        <v>1.7889867513652191</v>
      </c>
      <c r="G5" s="70">
        <v>1.3145428727913635</v>
      </c>
      <c r="H5" s="70">
        <v>1.4607421401534986</v>
      </c>
      <c r="I5" s="70">
        <v>2.8133184007242393</v>
      </c>
      <c r="J5" s="70">
        <v>2.9081020754262088</v>
      </c>
      <c r="K5" s="70">
        <v>0.33284403383270172</v>
      </c>
      <c r="L5" s="70">
        <v>1.21839934060643</v>
      </c>
      <c r="M5" s="70">
        <v>0.72946286717805298</v>
      </c>
      <c r="N5" s="70">
        <v>0.70497626925625878</v>
      </c>
      <c r="O5" s="70">
        <v>0.76978294766300415</v>
      </c>
      <c r="P5" s="70">
        <v>0.95618995774285243</v>
      </c>
      <c r="Q5" s="70">
        <v>0.23872459362764648</v>
      </c>
      <c r="R5" s="70">
        <v>0.11460862966376179</v>
      </c>
      <c r="S5" s="70">
        <v>2.0182477198115256</v>
      </c>
      <c r="T5" s="70">
        <v>0.92592555324028281</v>
      </c>
      <c r="U5" s="70">
        <v>1.1802111222583043</v>
      </c>
      <c r="V5" s="70">
        <v>2.7955297518508044</v>
      </c>
      <c r="W5" s="70">
        <v>0.2315535993047888</v>
      </c>
      <c r="X5" s="70">
        <v>1.6778635742124834</v>
      </c>
      <c r="Y5" s="70">
        <v>0.10430578035056637</v>
      </c>
      <c r="Z5" s="70">
        <v>0.16000354343239631</v>
      </c>
      <c r="AA5" s="64"/>
      <c r="AB5" s="64"/>
      <c r="AC5" s="64"/>
      <c r="AD5" s="64"/>
    </row>
    <row r="6" spans="1:30">
      <c r="A6" s="69" t="s">
        <v>2</v>
      </c>
      <c r="B6" s="70">
        <v>12.575198738821708</v>
      </c>
      <c r="C6" s="70">
        <v>18.303786717143836</v>
      </c>
      <c r="D6" s="70">
        <v>16.583859654379442</v>
      </c>
      <c r="E6" s="70">
        <v>14.149249053275497</v>
      </c>
      <c r="F6" s="70">
        <v>17.804679557785768</v>
      </c>
      <c r="G6" s="70">
        <v>14.677066848444342</v>
      </c>
      <c r="H6" s="70">
        <v>14.963643785542782</v>
      </c>
      <c r="I6" s="70">
        <v>13.589756337242639</v>
      </c>
      <c r="J6" s="70">
        <v>13.577419869016454</v>
      </c>
      <c r="K6" s="70">
        <v>14.006771667846362</v>
      </c>
      <c r="L6" s="70">
        <v>16.753663329002375</v>
      </c>
      <c r="M6" s="70">
        <v>18.955181310155915</v>
      </c>
      <c r="N6" s="70">
        <v>17.720547586279505</v>
      </c>
      <c r="O6" s="70">
        <v>12.791784202841525</v>
      </c>
      <c r="P6" s="70">
        <v>19.23191215888934</v>
      </c>
      <c r="Q6" s="70">
        <v>19.935147328351892</v>
      </c>
      <c r="R6" s="70">
        <v>15.495564013699239</v>
      </c>
      <c r="S6" s="70">
        <v>16.642934988661636</v>
      </c>
      <c r="T6" s="70">
        <v>14.139017230643644</v>
      </c>
      <c r="U6" s="70">
        <v>14.811778153939359</v>
      </c>
      <c r="V6" s="70">
        <v>13.36946071198342</v>
      </c>
      <c r="W6" s="70">
        <v>16.339280595980767</v>
      </c>
      <c r="X6" s="70">
        <v>14.103514403945205</v>
      </c>
      <c r="Y6" s="70">
        <v>29.526291539876897</v>
      </c>
      <c r="Z6" s="70">
        <v>25.546024446389019</v>
      </c>
      <c r="AA6" s="64"/>
      <c r="AB6" s="64"/>
      <c r="AC6" s="64"/>
      <c r="AD6" s="64"/>
    </row>
    <row r="7" spans="1:30">
      <c r="A7" s="69" t="s">
        <v>66</v>
      </c>
      <c r="B7" s="70">
        <v>4.0117087373845477</v>
      </c>
      <c r="C7" s="70">
        <v>7.9452724978446687</v>
      </c>
      <c r="D7" s="70">
        <v>5.0820222253127261</v>
      </c>
      <c r="E7" s="70">
        <v>1.4702817248894249</v>
      </c>
      <c r="F7" s="70">
        <v>10.434903800969447</v>
      </c>
      <c r="G7" s="70">
        <v>8.2176921419360163</v>
      </c>
      <c r="H7" s="70">
        <v>8.5053454438971361</v>
      </c>
      <c r="I7" s="70">
        <v>13.459787620254177</v>
      </c>
      <c r="J7" s="70">
        <v>13.705234599586028</v>
      </c>
      <c r="K7" s="70">
        <v>2.2411646889639365</v>
      </c>
      <c r="L7" s="70">
        <v>9.8435544165595328</v>
      </c>
      <c r="M7" s="70">
        <v>7.2623397901534315</v>
      </c>
      <c r="N7" s="70">
        <v>6.4087664360134831</v>
      </c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  <c r="Z7" s="70"/>
      <c r="AA7" s="64"/>
      <c r="AB7" s="64"/>
      <c r="AC7" s="64"/>
      <c r="AD7" s="64"/>
    </row>
    <row r="8" spans="1:30">
      <c r="A8" s="69" t="s">
        <v>67</v>
      </c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>
        <v>3.237797947609832</v>
      </c>
      <c r="P8" s="70">
        <v>7.1467579172327014</v>
      </c>
      <c r="Q8" s="70">
        <v>1.293955576741801</v>
      </c>
      <c r="R8" s="70">
        <v>1.0885561486727606</v>
      </c>
      <c r="S8" s="70">
        <v>10.248725504472016</v>
      </c>
      <c r="T8" s="70">
        <v>5.9266252332658045</v>
      </c>
      <c r="U8" s="70">
        <v>6.5168201970645461</v>
      </c>
      <c r="V8" s="70">
        <v>13.328401817528784</v>
      </c>
      <c r="W8" s="70">
        <v>1.4778845906204643</v>
      </c>
      <c r="X8" s="70">
        <v>11.822870151422221</v>
      </c>
      <c r="Y8" s="70">
        <v>1.562246565273806</v>
      </c>
      <c r="Z8" s="70">
        <v>1.0823514310116349</v>
      </c>
      <c r="AA8" s="64"/>
      <c r="AB8" s="64"/>
      <c r="AC8" s="64"/>
      <c r="AD8" s="64"/>
    </row>
    <row r="9" spans="1:30">
      <c r="A9" s="69" t="s">
        <v>5</v>
      </c>
      <c r="B9" s="72">
        <v>0.11304586103197216</v>
      </c>
      <c r="C9" s="72">
        <v>0.12641504574922405</v>
      </c>
      <c r="D9" s="72">
        <v>0.11097776652703843</v>
      </c>
      <c r="E9" s="72">
        <v>6.3309653505987926E-2</v>
      </c>
      <c r="F9" s="72">
        <v>0.17455443080336236</v>
      </c>
      <c r="G9" s="72">
        <v>0.2155844596281703</v>
      </c>
      <c r="H9" s="72">
        <v>0.20901469499282482</v>
      </c>
      <c r="I9" s="72">
        <v>0.21207485068905735</v>
      </c>
      <c r="J9" s="72">
        <v>0.21833943417029295</v>
      </c>
      <c r="K9" s="72">
        <v>9.5774887860589866E-2</v>
      </c>
      <c r="L9" s="72">
        <v>0.18628717086208987</v>
      </c>
      <c r="M9" s="72">
        <v>0.15317814798750967</v>
      </c>
      <c r="N9" s="72">
        <v>6.9757678777522675E-2</v>
      </c>
      <c r="O9" s="70">
        <v>9.8699246795441412E-2</v>
      </c>
      <c r="P9" s="70">
        <v>0.14681031781253231</v>
      </c>
      <c r="Q9" s="70">
        <v>3.7460435368254406E-2</v>
      </c>
      <c r="R9" s="70">
        <v>6.3327655259183477E-2</v>
      </c>
      <c r="S9" s="70">
        <v>0.2352270355504365</v>
      </c>
      <c r="T9" s="70">
        <v>0.18049463822383505</v>
      </c>
      <c r="U9" s="70">
        <v>0.17644660443936672</v>
      </c>
      <c r="V9" s="70">
        <v>0.2345673389078464</v>
      </c>
      <c r="W9" s="70">
        <v>5.2890634671000109E-2</v>
      </c>
      <c r="X9" s="70">
        <v>0.21796725913387152</v>
      </c>
      <c r="Y9" s="70">
        <v>4.1373809227155153E-2</v>
      </c>
      <c r="Z9" s="70">
        <v>2.6240190662042886E-2</v>
      </c>
      <c r="AA9" s="64"/>
      <c r="AB9" s="64"/>
      <c r="AC9" s="64"/>
      <c r="AD9" s="64"/>
    </row>
    <row r="10" spans="1:30">
      <c r="A10" s="69" t="s">
        <v>6</v>
      </c>
      <c r="B10" s="70">
        <v>0.86403749710286404</v>
      </c>
      <c r="C10" s="70">
        <v>3.4761010162955399</v>
      </c>
      <c r="D10" s="70">
        <v>3.1039824722746721</v>
      </c>
      <c r="E10" s="70">
        <v>0.34711894272393207</v>
      </c>
      <c r="F10" s="70">
        <v>5.2826529458346601</v>
      </c>
      <c r="G10" s="70">
        <v>2.9287761304754922</v>
      </c>
      <c r="H10" s="70">
        <v>3.3169775925448599</v>
      </c>
      <c r="I10" s="70">
        <v>5.5727397446579676</v>
      </c>
      <c r="J10" s="70">
        <v>5.324178977129554</v>
      </c>
      <c r="K10" s="70">
        <v>1.0225094355522544</v>
      </c>
      <c r="L10" s="70">
        <v>5.1510479637796838</v>
      </c>
      <c r="M10" s="70">
        <v>4.4486149002772608</v>
      </c>
      <c r="N10" s="70">
        <v>2.1377980470321498</v>
      </c>
      <c r="O10" s="70">
        <v>0.60213912484154042</v>
      </c>
      <c r="P10" s="70">
        <v>2.2166491862069324</v>
      </c>
      <c r="Q10" s="70">
        <v>0.20275818343973906</v>
      </c>
      <c r="R10" s="70">
        <v>0.22388827151802984</v>
      </c>
      <c r="S10" s="70">
        <v>3.2986548815975145</v>
      </c>
      <c r="T10" s="70">
        <v>0.65392242768977982</v>
      </c>
      <c r="U10" s="70">
        <v>1.0013462537015043</v>
      </c>
      <c r="V10" s="70">
        <v>5.5576307023341114</v>
      </c>
      <c r="W10" s="70">
        <v>0.14508836775742048</v>
      </c>
      <c r="X10" s="70">
        <v>4.0348310701592807</v>
      </c>
      <c r="Y10" s="70">
        <v>1.4413382135827963</v>
      </c>
      <c r="Z10" s="70">
        <v>0.29729324593598883</v>
      </c>
      <c r="AA10" s="64"/>
      <c r="AB10" s="64"/>
      <c r="AC10" s="64"/>
      <c r="AD10" s="64"/>
    </row>
    <row r="11" spans="1:30">
      <c r="A11" s="69" t="s">
        <v>7</v>
      </c>
      <c r="B11" s="70">
        <v>2.6226285841202746</v>
      </c>
      <c r="C11" s="70">
        <v>8.551434818915455</v>
      </c>
      <c r="D11" s="70">
        <v>6.4825108209135021</v>
      </c>
      <c r="E11" s="70">
        <v>1.5402883203655304</v>
      </c>
      <c r="F11" s="70">
        <v>10.081873280573953</v>
      </c>
      <c r="G11" s="70">
        <v>4.4738639767431065</v>
      </c>
      <c r="H11" s="70">
        <v>5.0144999022958752</v>
      </c>
      <c r="I11" s="70">
        <v>9.9439558639098049</v>
      </c>
      <c r="J11" s="70">
        <v>9.863720523034603</v>
      </c>
      <c r="K11" s="70">
        <v>1.5897246895208808</v>
      </c>
      <c r="L11" s="70">
        <v>9.3279807634064618</v>
      </c>
      <c r="M11" s="70">
        <v>7.6292175986407074</v>
      </c>
      <c r="N11" s="70">
        <v>4.6639586790389904</v>
      </c>
      <c r="O11" s="70">
        <v>2.4578679920452542</v>
      </c>
      <c r="P11" s="70">
        <v>8.6857242762378348</v>
      </c>
      <c r="Q11" s="70">
        <v>6.4890205287378393</v>
      </c>
      <c r="R11" s="70">
        <v>2.308048325459116</v>
      </c>
      <c r="S11" s="70">
        <v>7.4710136839712087</v>
      </c>
      <c r="T11" s="70">
        <v>1.9759755505099876</v>
      </c>
      <c r="U11" s="70">
        <v>3.0111404256214196</v>
      </c>
      <c r="V11" s="70">
        <v>9.8134311687271776</v>
      </c>
      <c r="W11" s="70">
        <v>3.1360522006574936</v>
      </c>
      <c r="X11" s="70">
        <v>8.0481616201948487</v>
      </c>
      <c r="Y11" s="70">
        <v>13.924494325798445</v>
      </c>
      <c r="Z11" s="70">
        <v>9.6705138654180214</v>
      </c>
      <c r="AA11" s="64"/>
      <c r="AB11" s="64"/>
      <c r="AC11" s="64"/>
      <c r="AD11" s="64"/>
    </row>
    <row r="12" spans="1:30">
      <c r="A12" s="69" t="s">
        <v>8</v>
      </c>
      <c r="B12" s="70">
        <v>4.0521055095993734</v>
      </c>
      <c r="C12" s="70">
        <v>2.7657855209483357</v>
      </c>
      <c r="D12" s="70">
        <v>3.9197628067537549</v>
      </c>
      <c r="E12" s="70">
        <v>4.2768730828703552</v>
      </c>
      <c r="F12" s="70">
        <v>3.6656974554061064</v>
      </c>
      <c r="G12" s="70">
        <v>5.6386281187953351</v>
      </c>
      <c r="H12" s="70">
        <v>5.3621152944153243</v>
      </c>
      <c r="I12" s="70">
        <v>2.8680427440942187</v>
      </c>
      <c r="J12" s="70">
        <v>2.8904096601551674</v>
      </c>
      <c r="K12" s="70">
        <v>2.6460808712758763</v>
      </c>
      <c r="L12" s="70">
        <v>3.2200495327302292</v>
      </c>
      <c r="M12" s="70">
        <v>3.4766337119320498</v>
      </c>
      <c r="N12" s="70">
        <v>2.3933072019982267</v>
      </c>
      <c r="O12" s="70">
        <v>3.814169180151842</v>
      </c>
      <c r="P12" s="70">
        <v>3.2574286513953319</v>
      </c>
      <c r="Q12" s="70">
        <v>4.2737804803181136</v>
      </c>
      <c r="R12" s="70">
        <v>4.402650633817542</v>
      </c>
      <c r="S12" s="70">
        <v>4.5846487723234679</v>
      </c>
      <c r="T12" s="70">
        <v>5.8414963787701373</v>
      </c>
      <c r="U12" s="70">
        <v>5.537862388579275</v>
      </c>
      <c r="V12" s="70">
        <v>2.7539196339412064</v>
      </c>
      <c r="W12" s="70">
        <v>3.0026053804096327</v>
      </c>
      <c r="X12" s="70">
        <v>3.4134209060756842</v>
      </c>
      <c r="Y12" s="70">
        <v>2.9709369722409367</v>
      </c>
      <c r="Z12" s="70">
        <v>3.8032780044179426</v>
      </c>
      <c r="AA12" s="64"/>
      <c r="AB12" s="64"/>
      <c r="AC12" s="64"/>
      <c r="AD12" s="64"/>
    </row>
    <row r="13" spans="1:30">
      <c r="A13" s="69" t="s">
        <v>9</v>
      </c>
      <c r="B13" s="72">
        <v>2.373322013030414</v>
      </c>
      <c r="C13" s="72">
        <v>1.6988481572591565</v>
      </c>
      <c r="D13" s="72">
        <v>1.103379718694973</v>
      </c>
      <c r="E13" s="72">
        <v>3.0247010114215716</v>
      </c>
      <c r="F13" s="72">
        <v>2.0871126846961729</v>
      </c>
      <c r="G13" s="72">
        <v>2.2829946425931089</v>
      </c>
      <c r="H13" s="72">
        <v>2.0594325698149079</v>
      </c>
      <c r="I13" s="72">
        <v>0.48804452509558349</v>
      </c>
      <c r="J13" s="72">
        <v>0.47919729947991224</v>
      </c>
      <c r="K13" s="72">
        <v>3.8031468905285046</v>
      </c>
      <c r="L13" s="72">
        <v>0.88017913373167644</v>
      </c>
      <c r="M13" s="72">
        <v>0.96228133779563652</v>
      </c>
      <c r="N13" s="72">
        <v>1.358824320129115</v>
      </c>
      <c r="O13" s="72">
        <v>2.4059127695412834</v>
      </c>
      <c r="P13" s="72">
        <v>2.1823865863597929</v>
      </c>
      <c r="Q13" s="72">
        <v>1.2594698819330792</v>
      </c>
      <c r="R13" s="72">
        <v>2.5624274405727703</v>
      </c>
      <c r="S13" s="72">
        <v>3.8168270559193154</v>
      </c>
      <c r="T13" s="72">
        <v>3.6964572040678845</v>
      </c>
      <c r="U13" s="72">
        <v>3.19894449271984</v>
      </c>
      <c r="V13" s="72">
        <v>0.48261789364172436</v>
      </c>
      <c r="W13" s="72">
        <v>3.3901411773893533</v>
      </c>
      <c r="X13" s="72">
        <v>1.2133211139279529</v>
      </c>
      <c r="Y13" s="72">
        <v>0.10709246067666708</v>
      </c>
      <c r="Z13" s="72">
        <v>1.1496052654136415</v>
      </c>
      <c r="AA13" s="64"/>
      <c r="AB13" s="64"/>
      <c r="AC13" s="64"/>
      <c r="AD13" s="64"/>
    </row>
    <row r="14" spans="1:30">
      <c r="A14" s="69" t="s">
        <v>10</v>
      </c>
      <c r="B14" s="72">
        <v>0.17067220278334425</v>
      </c>
      <c r="C14" s="72">
        <v>0.23880323285875607</v>
      </c>
      <c r="D14" s="72">
        <v>0.12257442958979231</v>
      </c>
      <c r="E14" s="72">
        <v>6.3344568539388121E-2</v>
      </c>
      <c r="F14" s="72">
        <v>0.58487675243887927</v>
      </c>
      <c r="G14" s="72">
        <v>0.24023833225159588</v>
      </c>
      <c r="H14" s="72">
        <v>0.25964445029658151</v>
      </c>
      <c r="I14" s="72">
        <v>0.30502572567261288</v>
      </c>
      <c r="J14" s="72">
        <v>0.31237716517227943</v>
      </c>
      <c r="K14" s="72">
        <v>8.6749292967123401E-2</v>
      </c>
      <c r="L14" s="72">
        <v>0.18077748187842244</v>
      </c>
      <c r="M14" s="72">
        <v>0.23543864735155098</v>
      </c>
      <c r="N14" s="72">
        <v>0.14667306857236037</v>
      </c>
      <c r="O14" s="72">
        <v>0.13635121306738029</v>
      </c>
      <c r="P14" s="72">
        <v>0.27417175420005552</v>
      </c>
      <c r="Q14" s="72">
        <v>7.2418628118199393E-2</v>
      </c>
      <c r="R14" s="72">
        <v>4.2985820072406165E-2</v>
      </c>
      <c r="S14" s="72">
        <v>0.76856143691485701</v>
      </c>
      <c r="T14" s="72">
        <v>0.23377228695548219</v>
      </c>
      <c r="U14" s="72">
        <v>0.31185494899340693</v>
      </c>
      <c r="V14" s="72">
        <v>0.36311845095764916</v>
      </c>
      <c r="W14" s="72">
        <v>2.7187842444272192E-2</v>
      </c>
      <c r="X14" s="72">
        <v>0.28289738870133824</v>
      </c>
      <c r="Y14" s="72">
        <v>0.11168880449164517</v>
      </c>
      <c r="Z14" s="72">
        <v>8.7072774035962822E-2</v>
      </c>
      <c r="AA14" s="64"/>
      <c r="AB14" s="64"/>
      <c r="AC14" s="64"/>
      <c r="AD14" s="64"/>
    </row>
    <row r="15" spans="1:30">
      <c r="A15" s="69" t="s">
        <v>16</v>
      </c>
      <c r="B15" s="72">
        <v>3.0724130431476959E-3</v>
      </c>
      <c r="C15" s="72">
        <v>1.0826176372576271</v>
      </c>
      <c r="D15" s="72">
        <v>3.0084938780138124E-3</v>
      </c>
      <c r="E15" s="72">
        <v>3.0685298133198671E-3</v>
      </c>
      <c r="F15" s="72">
        <v>5.7550799269232865E-2</v>
      </c>
      <c r="G15" s="72">
        <v>6.0990236895212459E-3</v>
      </c>
      <c r="H15" s="72">
        <v>3.0419063021229239E-3</v>
      </c>
      <c r="I15" s="72">
        <v>0.1633148906801653</v>
      </c>
      <c r="J15" s="72">
        <v>0.38673854267097418</v>
      </c>
      <c r="K15" s="72">
        <v>1.6048043876446743E-2</v>
      </c>
      <c r="L15" s="72">
        <v>3.9628008188921362E-3</v>
      </c>
      <c r="M15" s="72">
        <v>0.15697849620789356</v>
      </c>
      <c r="N15" s="72">
        <v>0.26553448469932878</v>
      </c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64"/>
      <c r="AB15" s="64"/>
      <c r="AC15" s="64"/>
      <c r="AD15" s="64"/>
    </row>
    <row r="16" spans="1:30">
      <c r="A16" s="69" t="s">
        <v>11</v>
      </c>
      <c r="B16" s="70">
        <v>1.0223353588437691</v>
      </c>
      <c r="C16" s="70">
        <v>2.8789733631643029</v>
      </c>
      <c r="D16" s="70">
        <v>0.16147359607662579</v>
      </c>
      <c r="E16" s="70">
        <v>1.3302486986697331</v>
      </c>
      <c r="F16" s="70">
        <v>-0.09</v>
      </c>
      <c r="G16" s="70">
        <v>-7.64370158989022E-2</v>
      </c>
      <c r="H16" s="70">
        <v>-0.15758736829096653</v>
      </c>
      <c r="I16" s="70">
        <v>-0.92524896004033075</v>
      </c>
      <c r="J16" s="70">
        <v>-0.42114129290378527</v>
      </c>
      <c r="K16" s="70">
        <v>4.8459973096954228</v>
      </c>
      <c r="L16" s="70">
        <v>-0.12669891730027533</v>
      </c>
      <c r="M16" s="70">
        <v>0.51270742598818242</v>
      </c>
      <c r="N16" s="70">
        <v>5.9578194000303712</v>
      </c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64"/>
      <c r="AB16" s="64"/>
      <c r="AC16" s="64"/>
      <c r="AD16" s="64"/>
    </row>
    <row r="17" spans="1:30">
      <c r="A17" s="69" t="s">
        <v>68</v>
      </c>
      <c r="B17" s="70">
        <f>SUM(B4:B15)</f>
        <v>100.00000000000004</v>
      </c>
      <c r="C17" s="70">
        <f t="shared" ref="C17:Z17" si="0">SUM(C4:C15)</f>
        <v>100</v>
      </c>
      <c r="D17" s="70">
        <f t="shared" si="0"/>
        <v>99.999999999999972</v>
      </c>
      <c r="E17" s="70">
        <f t="shared" si="0"/>
        <v>100</v>
      </c>
      <c r="F17" s="70">
        <f t="shared" si="0"/>
        <v>100.00000000000001</v>
      </c>
      <c r="G17" s="70">
        <f t="shared" si="0"/>
        <v>100</v>
      </c>
      <c r="H17" s="70">
        <f t="shared" si="0"/>
        <v>100</v>
      </c>
      <c r="I17" s="70">
        <f t="shared" si="0"/>
        <v>100.00000000000003</v>
      </c>
      <c r="J17" s="70">
        <f t="shared" si="0"/>
        <v>99.999999999999972</v>
      </c>
      <c r="K17" s="70">
        <f t="shared" si="0"/>
        <v>99.999999999999986</v>
      </c>
      <c r="L17" s="70">
        <f t="shared" si="0"/>
        <v>100.00000000000001</v>
      </c>
      <c r="M17" s="70">
        <f t="shared" si="0"/>
        <v>100</v>
      </c>
      <c r="N17" s="70">
        <f t="shared" si="0"/>
        <v>100</v>
      </c>
      <c r="O17" s="70">
        <f t="shared" si="0"/>
        <v>100</v>
      </c>
      <c r="P17" s="70">
        <f t="shared" si="0"/>
        <v>100</v>
      </c>
      <c r="Q17" s="70">
        <f t="shared" si="0"/>
        <v>100</v>
      </c>
      <c r="R17" s="70">
        <f t="shared" si="0"/>
        <v>100</v>
      </c>
      <c r="S17" s="70">
        <f t="shared" si="0"/>
        <v>99.999999999999986</v>
      </c>
      <c r="T17" s="70">
        <f t="shared" si="0"/>
        <v>99.999999999999972</v>
      </c>
      <c r="U17" s="70">
        <f t="shared" si="0"/>
        <v>100.00000000000001</v>
      </c>
      <c r="V17" s="70">
        <f t="shared" si="0"/>
        <v>100</v>
      </c>
      <c r="W17" s="70">
        <f t="shared" si="0"/>
        <v>100.00000000000001</v>
      </c>
      <c r="X17" s="70">
        <f t="shared" si="0"/>
        <v>100</v>
      </c>
      <c r="Y17" s="70">
        <f t="shared" si="0"/>
        <v>99.999999999999972</v>
      </c>
      <c r="Z17" s="70">
        <f t="shared" si="0"/>
        <v>99.999999999999986</v>
      </c>
      <c r="AA17" s="64"/>
      <c r="AB17" s="64"/>
      <c r="AC17" s="64"/>
      <c r="AD17" s="64"/>
    </row>
    <row r="18" spans="1:30" s="64" customFormat="1">
      <c r="A18" s="74"/>
      <c r="B18" s="75" t="s">
        <v>111</v>
      </c>
    </row>
    <row r="19" spans="1:30" s="99" customFormat="1">
      <c r="A19" s="97" t="s">
        <v>69</v>
      </c>
      <c r="B19" s="100" t="s">
        <v>70</v>
      </c>
      <c r="C19" s="100" t="s">
        <v>71</v>
      </c>
      <c r="D19" s="100" t="s">
        <v>72</v>
      </c>
      <c r="E19" s="100" t="s">
        <v>70</v>
      </c>
      <c r="F19" s="100" t="s">
        <v>73</v>
      </c>
      <c r="G19" s="100" t="s">
        <v>74</v>
      </c>
      <c r="H19" s="100" t="s">
        <v>74</v>
      </c>
      <c r="I19" s="100" t="s">
        <v>75</v>
      </c>
      <c r="J19" s="100" t="s">
        <v>75</v>
      </c>
      <c r="K19" s="100" t="s">
        <v>70</v>
      </c>
      <c r="L19" s="100" t="s">
        <v>71</v>
      </c>
      <c r="M19" s="100" t="s">
        <v>71</v>
      </c>
      <c r="N19" s="100" t="s">
        <v>76</v>
      </c>
      <c r="O19" s="100" t="s">
        <v>70</v>
      </c>
      <c r="P19" s="100" t="s">
        <v>71</v>
      </c>
      <c r="Q19" s="100" t="s">
        <v>76</v>
      </c>
      <c r="R19" s="100" t="s">
        <v>70</v>
      </c>
      <c r="S19" s="100" t="s">
        <v>77</v>
      </c>
      <c r="T19" s="100" t="s">
        <v>78</v>
      </c>
      <c r="U19" s="100" t="s">
        <v>78</v>
      </c>
      <c r="V19" s="100" t="s">
        <v>75</v>
      </c>
      <c r="W19" s="100" t="s">
        <v>70</v>
      </c>
      <c r="X19" s="100" t="s">
        <v>71</v>
      </c>
      <c r="Y19" s="100" t="s">
        <v>75</v>
      </c>
      <c r="Z19" s="100" t="s">
        <v>72</v>
      </c>
      <c r="AA19" s="98"/>
      <c r="AB19" s="98"/>
      <c r="AC19" s="98"/>
      <c r="AD19" s="98"/>
    </row>
    <row r="20" spans="1:30">
      <c r="A20" s="76" t="s">
        <v>79</v>
      </c>
      <c r="B20" s="77">
        <v>0.5</v>
      </c>
      <c r="C20" s="77">
        <v>0.3</v>
      </c>
      <c r="D20" s="77">
        <v>0.35</v>
      </c>
      <c r="E20" s="77">
        <v>0.5</v>
      </c>
      <c r="F20" s="77">
        <v>0.3</v>
      </c>
      <c r="G20" s="77">
        <v>0.4</v>
      </c>
      <c r="H20" s="77">
        <v>0.4</v>
      </c>
      <c r="I20" s="77">
        <v>0.2</v>
      </c>
      <c r="J20" s="77">
        <v>0.2</v>
      </c>
      <c r="K20" s="77">
        <v>0.5</v>
      </c>
      <c r="L20" s="77">
        <v>0.3</v>
      </c>
      <c r="M20" s="77">
        <v>0.3</v>
      </c>
      <c r="N20" s="77">
        <v>0.4</v>
      </c>
      <c r="O20" s="77">
        <v>0.5</v>
      </c>
      <c r="P20" s="77">
        <v>0.3</v>
      </c>
      <c r="Q20" s="77">
        <v>0.4</v>
      </c>
      <c r="R20" s="77">
        <v>0.5</v>
      </c>
      <c r="S20" s="77">
        <v>0.35</v>
      </c>
      <c r="T20" s="77">
        <v>0.5</v>
      </c>
      <c r="U20" s="77">
        <v>0.5</v>
      </c>
      <c r="V20" s="77">
        <v>0.2</v>
      </c>
      <c r="W20" s="77">
        <v>0.5</v>
      </c>
      <c r="X20" s="77">
        <v>0.3</v>
      </c>
      <c r="Y20" s="77">
        <v>0.2</v>
      </c>
      <c r="Z20" s="77">
        <v>0.35</v>
      </c>
      <c r="AA20" s="64"/>
      <c r="AB20" s="64"/>
      <c r="AC20" s="64"/>
      <c r="AD20" s="64"/>
    </row>
    <row r="21" spans="1:30">
      <c r="AA21" s="64"/>
      <c r="AB21" s="64"/>
      <c r="AC21" s="64"/>
      <c r="AD21" s="64"/>
    </row>
    <row r="22" spans="1:30" s="64" customFormat="1" ht="17" thickBot="1">
      <c r="A22" s="94" t="s">
        <v>80</v>
      </c>
      <c r="E22" s="78" t="s">
        <v>81</v>
      </c>
      <c r="G22" s="63"/>
      <c r="H22" s="63"/>
      <c r="I22" s="63"/>
      <c r="J22" s="78" t="s">
        <v>112</v>
      </c>
      <c r="K22" s="101" t="s">
        <v>113</v>
      </c>
    </row>
    <row r="23" spans="1:30" s="64" customFormat="1" ht="17" thickBot="1">
      <c r="A23" s="80" t="s">
        <v>3</v>
      </c>
      <c r="B23" s="93">
        <f>B$7-(1.1113*B$37)</f>
        <v>1.2448671064930639</v>
      </c>
      <c r="C23" s="82" t="s">
        <v>82</v>
      </c>
      <c r="F23" s="61" t="s">
        <v>66</v>
      </c>
      <c r="G23" s="79" t="s">
        <v>83</v>
      </c>
      <c r="H23" s="63"/>
      <c r="I23" s="63"/>
    </row>
    <row r="24" spans="1:30" s="64" customFormat="1" ht="17" thickBot="1">
      <c r="A24" s="80" t="s">
        <v>4</v>
      </c>
      <c r="B24" s="93">
        <f>B$7/(1.1113+B$20)</f>
        <v>2.4897342129861277</v>
      </c>
      <c r="C24" s="82" t="s">
        <v>84</v>
      </c>
      <c r="F24" s="61" t="s">
        <v>85</v>
      </c>
      <c r="G24" s="79" t="s">
        <v>86</v>
      </c>
      <c r="H24" s="79"/>
      <c r="I24" s="63"/>
      <c r="J24" s="63" t="s">
        <v>87</v>
      </c>
      <c r="K24" s="102" t="s">
        <v>88</v>
      </c>
    </row>
    <row r="25" spans="1:30" s="64" customFormat="1">
      <c r="A25" s="80"/>
      <c r="B25" s="71"/>
      <c r="C25" s="82"/>
      <c r="F25" s="61" t="s">
        <v>89</v>
      </c>
      <c r="G25" s="79" t="s">
        <v>90</v>
      </c>
      <c r="H25" s="63"/>
      <c r="I25" s="63"/>
      <c r="J25" s="63" t="s">
        <v>91</v>
      </c>
    </row>
    <row r="26" spans="1:30" s="64" customFormat="1">
      <c r="A26" s="80"/>
      <c r="B26" s="71"/>
      <c r="C26" s="82"/>
      <c r="F26" s="61"/>
      <c r="G26" s="79"/>
      <c r="H26" s="63"/>
      <c r="I26" s="63"/>
    </row>
    <row r="27" spans="1:30" s="64" customFormat="1" ht="17" thickBot="1">
      <c r="A27" s="94" t="s">
        <v>92</v>
      </c>
      <c r="E27" s="78" t="s">
        <v>93</v>
      </c>
      <c r="G27" s="63"/>
      <c r="H27" s="63"/>
      <c r="I27" s="63"/>
      <c r="J27" s="63"/>
      <c r="K27" s="63"/>
    </row>
    <row r="28" spans="1:30" s="64" customFormat="1" ht="17" thickBot="1">
      <c r="A28" s="80" t="s">
        <v>3</v>
      </c>
      <c r="B28" s="93">
        <f>B$8/(0.8998+(1/B$20))</f>
        <v>0</v>
      </c>
      <c r="C28" s="82" t="s">
        <v>94</v>
      </c>
      <c r="F28" s="61" t="s">
        <v>67</v>
      </c>
      <c r="G28" s="79" t="s">
        <v>95</v>
      </c>
      <c r="H28" s="63"/>
      <c r="I28" s="63"/>
      <c r="K28" s="63"/>
    </row>
    <row r="29" spans="1:30" s="83" customFormat="1" ht="17" thickBot="1">
      <c r="A29" s="80" t="s">
        <v>4</v>
      </c>
      <c r="B29" s="93">
        <f>B$8-(0.8998*B$36)</f>
        <v>-1.120131422422459</v>
      </c>
      <c r="C29" s="84" t="s">
        <v>96</v>
      </c>
      <c r="F29" s="61" t="s">
        <v>97</v>
      </c>
      <c r="G29" s="79" t="s">
        <v>98</v>
      </c>
      <c r="H29" s="63"/>
      <c r="I29" s="63"/>
      <c r="J29" s="63" t="s">
        <v>99</v>
      </c>
      <c r="K29" s="63" t="s">
        <v>100</v>
      </c>
    </row>
    <row r="30" spans="1:30" s="83" customFormat="1">
      <c r="A30" s="80"/>
      <c r="B30" s="71"/>
      <c r="C30" s="84"/>
      <c r="F30" s="61" t="s">
        <v>101</v>
      </c>
      <c r="G30" s="79" t="s">
        <v>102</v>
      </c>
      <c r="H30" s="63"/>
      <c r="I30" s="63"/>
      <c r="J30" s="63" t="s">
        <v>103</v>
      </c>
      <c r="K30" s="63"/>
    </row>
    <row r="31" spans="1:30" s="83" customFormat="1">
      <c r="A31" s="80"/>
      <c r="B31" s="71"/>
      <c r="C31" s="84"/>
    </row>
    <row r="32" spans="1:30" s="68" customFormat="1">
      <c r="A32" s="65" t="s">
        <v>33</v>
      </c>
      <c r="B32" s="66" t="str">
        <f t="shared" ref="B32:Z32" si="1">B3</f>
        <v>Askja</v>
      </c>
      <c r="C32" s="66" t="str">
        <f t="shared" si="1"/>
        <v>Aso</v>
      </c>
      <c r="D32" s="66" t="str">
        <f t="shared" si="1"/>
        <v>Augustine</v>
      </c>
      <c r="E32" s="66" t="str">
        <f t="shared" si="1"/>
        <v>Chaitén</v>
      </c>
      <c r="F32" s="66" t="str">
        <f t="shared" si="1"/>
        <v>Etna</v>
      </c>
      <c r="G32" s="66" t="str">
        <f t="shared" si="1"/>
        <v>Eyjafjallajökull (a)</v>
      </c>
      <c r="H32" s="66" t="str">
        <f t="shared" si="1"/>
        <v>Eyjafjallajökull (b)</v>
      </c>
      <c r="I32" s="66" t="str">
        <f t="shared" si="1"/>
        <v>Grímsvötn (a)</v>
      </c>
      <c r="J32" s="66" t="str">
        <f t="shared" si="1"/>
        <v>Grímsvötn (b)</v>
      </c>
      <c r="K32" s="66" t="str">
        <f t="shared" si="1"/>
        <v>Nisyros</v>
      </c>
      <c r="L32" s="66" t="str">
        <f t="shared" si="1"/>
        <v>Okmok</v>
      </c>
      <c r="M32" s="66" t="str">
        <f t="shared" si="1"/>
        <v>Spurr</v>
      </c>
      <c r="N32" s="66" t="str">
        <f t="shared" si="1"/>
        <v>Tongariro</v>
      </c>
      <c r="O32" s="66" t="str">
        <f t="shared" si="1"/>
        <v>Askja</v>
      </c>
      <c r="P32" s="66" t="str">
        <f t="shared" si="1"/>
        <v>Aso</v>
      </c>
      <c r="Q32" s="66" t="str">
        <f t="shared" si="1"/>
        <v>Augustine</v>
      </c>
      <c r="R32" s="66" t="str">
        <f t="shared" si="1"/>
        <v>Chaitén</v>
      </c>
      <c r="S32" s="66" t="str">
        <f t="shared" si="1"/>
        <v>Etna</v>
      </c>
      <c r="T32" s="66" t="str">
        <f t="shared" si="1"/>
        <v>Eyjafjallajökull (a)</v>
      </c>
      <c r="U32" s="66" t="str">
        <f t="shared" si="1"/>
        <v>Eyjafjallajökull (b)</v>
      </c>
      <c r="V32" s="66" t="str">
        <f t="shared" si="1"/>
        <v>Grímsvötn (a)</v>
      </c>
      <c r="W32" s="66" t="str">
        <f t="shared" si="1"/>
        <v>Nisyros</v>
      </c>
      <c r="X32" s="66" t="str">
        <f t="shared" si="1"/>
        <v>Okmok</v>
      </c>
      <c r="Y32" s="66" t="str">
        <f t="shared" si="1"/>
        <v>Spurr</v>
      </c>
      <c r="Z32" s="66" t="str">
        <f t="shared" si="1"/>
        <v>Tongariro</v>
      </c>
      <c r="AA32" s="67"/>
      <c r="AB32" s="67"/>
      <c r="AC32" s="67"/>
      <c r="AD32" s="67"/>
    </row>
    <row r="33" spans="1:30">
      <c r="A33" s="69" t="s">
        <v>0</v>
      </c>
      <c r="B33" s="70">
        <f t="shared" ref="B33:Z33" si="2">B4</f>
        <v>72.353858710338187</v>
      </c>
      <c r="C33" s="70">
        <f t="shared" si="2"/>
        <v>54.960025529408618</v>
      </c>
      <c r="D33" s="70">
        <f t="shared" si="2"/>
        <v>62.864092129520401</v>
      </c>
      <c r="E33" s="70">
        <f t="shared" si="2"/>
        <v>74.904926578130727</v>
      </c>
      <c r="F33" s="70">
        <f t="shared" si="2"/>
        <v>48.037111540857204</v>
      </c>
      <c r="G33" s="70">
        <f t="shared" si="2"/>
        <v>60.004513452651942</v>
      </c>
      <c r="H33" s="70">
        <f t="shared" si="2"/>
        <v>58.845542219744075</v>
      </c>
      <c r="I33" s="70">
        <f t="shared" si="2"/>
        <v>50.583939296979544</v>
      </c>
      <c r="J33" s="70">
        <f t="shared" si="2"/>
        <v>50.334281854158512</v>
      </c>
      <c r="K33" s="70">
        <f t="shared" si="2"/>
        <v>74.159185497775312</v>
      </c>
      <c r="L33" s="70">
        <f t="shared" si="2"/>
        <v>53.234098066624227</v>
      </c>
      <c r="M33" s="70">
        <f t="shared" si="2"/>
        <v>55.990673192319981</v>
      </c>
      <c r="N33" s="70">
        <f t="shared" si="2"/>
        <v>64.129856228203067</v>
      </c>
      <c r="O33" s="70">
        <f t="shared" si="2"/>
        <v>73.685495375442883</v>
      </c>
      <c r="P33" s="70">
        <f t="shared" si="2"/>
        <v>55.901969193922618</v>
      </c>
      <c r="Q33" s="70">
        <f t="shared" si="2"/>
        <v>66.197264363363431</v>
      </c>
      <c r="R33" s="70">
        <f t="shared" si="2"/>
        <v>73.697943061265178</v>
      </c>
      <c r="S33" s="70">
        <f t="shared" si="2"/>
        <v>50.915158920778012</v>
      </c>
      <c r="T33" s="70">
        <f t="shared" si="2"/>
        <v>66.426313496633142</v>
      </c>
      <c r="U33" s="70">
        <f t="shared" si="2"/>
        <v>64.253595412682998</v>
      </c>
      <c r="V33" s="70">
        <f t="shared" si="2"/>
        <v>51.301322530127266</v>
      </c>
      <c r="W33" s="70">
        <f t="shared" si="2"/>
        <v>72.197315610764818</v>
      </c>
      <c r="X33" s="70">
        <f t="shared" si="2"/>
        <v>55.185152512227106</v>
      </c>
      <c r="Y33" s="70">
        <f t="shared" si="2"/>
        <v>50.210231528481053</v>
      </c>
      <c r="Z33" s="70">
        <f t="shared" si="2"/>
        <v>58.17761723328335</v>
      </c>
      <c r="AA33" s="71"/>
      <c r="AB33" s="71"/>
      <c r="AC33" s="71"/>
      <c r="AD33" s="71"/>
    </row>
    <row r="34" spans="1:30">
      <c r="A34" s="69" t="s">
        <v>1</v>
      </c>
      <c r="B34" s="70">
        <f t="shared" ref="B34:Z34" si="3">B5</f>
        <v>0.86034973274418514</v>
      </c>
      <c r="C34" s="70">
        <f t="shared" si="3"/>
        <v>0.85090982631877443</v>
      </c>
      <c r="D34" s="70">
        <f t="shared" si="3"/>
        <v>0.62382948215567291</v>
      </c>
      <c r="E34" s="70">
        <f t="shared" si="3"/>
        <v>0.15683853446427559</v>
      </c>
      <c r="F34" s="70">
        <f t="shared" si="3"/>
        <v>1.7889867513652191</v>
      </c>
      <c r="G34" s="70">
        <f t="shared" si="3"/>
        <v>1.3145428727913635</v>
      </c>
      <c r="H34" s="70">
        <f t="shared" si="3"/>
        <v>1.4607421401534986</v>
      </c>
      <c r="I34" s="70">
        <f t="shared" si="3"/>
        <v>2.8133184007242393</v>
      </c>
      <c r="J34" s="70">
        <f t="shared" si="3"/>
        <v>2.9081020754262088</v>
      </c>
      <c r="K34" s="70">
        <f t="shared" si="3"/>
        <v>0.33284403383270172</v>
      </c>
      <c r="L34" s="70">
        <f t="shared" si="3"/>
        <v>1.21839934060643</v>
      </c>
      <c r="M34" s="70">
        <f t="shared" si="3"/>
        <v>0.72946286717805298</v>
      </c>
      <c r="N34" s="70">
        <f t="shared" si="3"/>
        <v>0.70497626925625878</v>
      </c>
      <c r="O34" s="70">
        <f t="shared" si="3"/>
        <v>0.76978294766300415</v>
      </c>
      <c r="P34" s="70">
        <f t="shared" si="3"/>
        <v>0.95618995774285243</v>
      </c>
      <c r="Q34" s="70">
        <f t="shared" si="3"/>
        <v>0.23872459362764648</v>
      </c>
      <c r="R34" s="70">
        <f t="shared" si="3"/>
        <v>0.11460862966376179</v>
      </c>
      <c r="S34" s="70">
        <f t="shared" si="3"/>
        <v>2.0182477198115256</v>
      </c>
      <c r="T34" s="70">
        <f t="shared" si="3"/>
        <v>0.92592555324028281</v>
      </c>
      <c r="U34" s="70">
        <f t="shared" si="3"/>
        <v>1.1802111222583043</v>
      </c>
      <c r="V34" s="70">
        <f t="shared" si="3"/>
        <v>2.7955297518508044</v>
      </c>
      <c r="W34" s="70">
        <f t="shared" si="3"/>
        <v>0.2315535993047888</v>
      </c>
      <c r="X34" s="70">
        <f t="shared" si="3"/>
        <v>1.6778635742124834</v>
      </c>
      <c r="Y34" s="70">
        <f t="shared" si="3"/>
        <v>0.10430578035056637</v>
      </c>
      <c r="Z34" s="70">
        <f t="shared" si="3"/>
        <v>0.16000354343239631</v>
      </c>
      <c r="AA34" s="71"/>
      <c r="AB34" s="71"/>
      <c r="AC34" s="71"/>
      <c r="AD34" s="71"/>
    </row>
    <row r="35" spans="1:30">
      <c r="A35" s="69" t="s">
        <v>2</v>
      </c>
      <c r="B35" s="70">
        <f t="shared" ref="B35:Z35" si="4">B6</f>
        <v>12.575198738821708</v>
      </c>
      <c r="C35" s="70">
        <f t="shared" si="4"/>
        <v>18.303786717143836</v>
      </c>
      <c r="D35" s="70">
        <f t="shared" si="4"/>
        <v>16.583859654379442</v>
      </c>
      <c r="E35" s="70">
        <f t="shared" si="4"/>
        <v>14.149249053275497</v>
      </c>
      <c r="F35" s="70">
        <f t="shared" si="4"/>
        <v>17.804679557785768</v>
      </c>
      <c r="G35" s="70">
        <f t="shared" si="4"/>
        <v>14.677066848444342</v>
      </c>
      <c r="H35" s="70">
        <f t="shared" si="4"/>
        <v>14.963643785542782</v>
      </c>
      <c r="I35" s="70">
        <f t="shared" si="4"/>
        <v>13.589756337242639</v>
      </c>
      <c r="J35" s="70">
        <f t="shared" si="4"/>
        <v>13.577419869016454</v>
      </c>
      <c r="K35" s="70">
        <f t="shared" si="4"/>
        <v>14.006771667846362</v>
      </c>
      <c r="L35" s="70">
        <f t="shared" si="4"/>
        <v>16.753663329002375</v>
      </c>
      <c r="M35" s="70">
        <f t="shared" si="4"/>
        <v>18.955181310155915</v>
      </c>
      <c r="N35" s="70">
        <f t="shared" si="4"/>
        <v>17.720547586279505</v>
      </c>
      <c r="O35" s="70">
        <f t="shared" si="4"/>
        <v>12.791784202841525</v>
      </c>
      <c r="P35" s="70">
        <f t="shared" si="4"/>
        <v>19.23191215888934</v>
      </c>
      <c r="Q35" s="70">
        <f t="shared" si="4"/>
        <v>19.935147328351892</v>
      </c>
      <c r="R35" s="70">
        <f t="shared" si="4"/>
        <v>15.495564013699239</v>
      </c>
      <c r="S35" s="70">
        <f t="shared" si="4"/>
        <v>16.642934988661636</v>
      </c>
      <c r="T35" s="70">
        <f t="shared" si="4"/>
        <v>14.139017230643644</v>
      </c>
      <c r="U35" s="70">
        <f t="shared" si="4"/>
        <v>14.811778153939359</v>
      </c>
      <c r="V35" s="70">
        <f t="shared" si="4"/>
        <v>13.36946071198342</v>
      </c>
      <c r="W35" s="70">
        <f t="shared" si="4"/>
        <v>16.339280595980767</v>
      </c>
      <c r="X35" s="70">
        <f t="shared" si="4"/>
        <v>14.103514403945205</v>
      </c>
      <c r="Y35" s="70">
        <f t="shared" si="4"/>
        <v>29.526291539876897</v>
      </c>
      <c r="Z35" s="70">
        <f t="shared" si="4"/>
        <v>25.546024446389019</v>
      </c>
      <c r="AA35" s="71"/>
      <c r="AB35" s="71"/>
      <c r="AC35" s="71"/>
      <c r="AD35" s="71"/>
    </row>
    <row r="36" spans="1:30">
      <c r="A36" s="69" t="s">
        <v>104</v>
      </c>
      <c r="B36" s="81">
        <f t="shared" ref="B36:N36" si="5">B$7-(1.1113*B$37)</f>
        <v>1.2448671064930639</v>
      </c>
      <c r="C36" s="81">
        <f t="shared" si="5"/>
        <v>1.6889263440469078</v>
      </c>
      <c r="D36" s="81">
        <f t="shared" si="5"/>
        <v>1.2172091828231397</v>
      </c>
      <c r="E36" s="81">
        <f t="shared" si="5"/>
        <v>0.45624083810880189</v>
      </c>
      <c r="F36" s="81">
        <f t="shared" si="5"/>
        <v>2.2181471978252922</v>
      </c>
      <c r="G36" s="81">
        <f t="shared" si="5"/>
        <v>2.1749995743892052</v>
      </c>
      <c r="H36" s="81">
        <f t="shared" si="5"/>
        <v>2.2511335787460158</v>
      </c>
      <c r="I36" s="81">
        <f t="shared" si="5"/>
        <v>2.0528921864186955</v>
      </c>
      <c r="J36" s="81">
        <f t="shared" si="5"/>
        <v>2.0903278577878481</v>
      </c>
      <c r="K36" s="81">
        <f t="shared" si="5"/>
        <v>0.69545233319801913</v>
      </c>
      <c r="L36" s="81">
        <f t="shared" si="5"/>
        <v>2.0924440763607031</v>
      </c>
      <c r="M36" s="81">
        <f t="shared" si="5"/>
        <v>1.5437553582130166</v>
      </c>
      <c r="N36" s="81">
        <f t="shared" si="5"/>
        <v>1.6962261459706163</v>
      </c>
      <c r="O36" s="81">
        <f>O$8/(0.8998+(1/O$20))</f>
        <v>1.1165590549726989</v>
      </c>
      <c r="P36" s="81">
        <f t="shared" ref="P36:Z36" si="6">P$8/(0.8998+(1/P$20))</f>
        <v>1.6882902933759154</v>
      </c>
      <c r="Q36" s="81">
        <f t="shared" si="6"/>
        <v>0.38059755772157217</v>
      </c>
      <c r="R36" s="81">
        <f t="shared" si="6"/>
        <v>0.37539007816841186</v>
      </c>
      <c r="S36" s="81">
        <f t="shared" si="6"/>
        <v>2.7279428764764706</v>
      </c>
      <c r="T36" s="81">
        <f t="shared" si="6"/>
        <v>2.0438048255968702</v>
      </c>
      <c r="U36" s="81">
        <f t="shared" si="6"/>
        <v>2.2473343668751453</v>
      </c>
      <c r="V36" s="81">
        <f t="shared" si="6"/>
        <v>2.2591277361145776</v>
      </c>
      <c r="W36" s="81">
        <f t="shared" si="6"/>
        <v>0.50965052438804892</v>
      </c>
      <c r="X36" s="81">
        <f t="shared" si="6"/>
        <v>2.7929359225055244</v>
      </c>
      <c r="Y36" s="81">
        <f t="shared" si="6"/>
        <v>0.26479652958978372</v>
      </c>
      <c r="Z36" s="81">
        <f t="shared" si="6"/>
        <v>0.28809366343004739</v>
      </c>
      <c r="AA36" s="71"/>
      <c r="AB36" s="71"/>
      <c r="AC36" s="71"/>
      <c r="AD36" s="71"/>
    </row>
    <row r="37" spans="1:30">
      <c r="A37" s="69" t="s">
        <v>105</v>
      </c>
      <c r="B37" s="81">
        <f>B$7/(1.1113+B$20)</f>
        <v>2.4897342129861277</v>
      </c>
      <c r="C37" s="81">
        <f t="shared" ref="C37:N37" si="7">C$7/(1.1113+C$20)</f>
        <v>5.6297544801563584</v>
      </c>
      <c r="D37" s="81">
        <f t="shared" si="7"/>
        <v>3.4777405223518278</v>
      </c>
      <c r="E37" s="81">
        <f t="shared" si="7"/>
        <v>0.91248167621760379</v>
      </c>
      <c r="F37" s="81">
        <f t="shared" si="7"/>
        <v>7.3938239927509724</v>
      </c>
      <c r="G37" s="81">
        <f t="shared" si="7"/>
        <v>5.4374989359730144</v>
      </c>
      <c r="H37" s="81">
        <f t="shared" si="7"/>
        <v>5.6278339468650413</v>
      </c>
      <c r="I37" s="81">
        <f t="shared" si="7"/>
        <v>10.264460932093478</v>
      </c>
      <c r="J37" s="81">
        <f t="shared" si="7"/>
        <v>10.451639288939242</v>
      </c>
      <c r="K37" s="81">
        <f t="shared" si="7"/>
        <v>1.3909046663960383</v>
      </c>
      <c r="L37" s="81">
        <f t="shared" si="7"/>
        <v>6.9748135878690096</v>
      </c>
      <c r="M37" s="81">
        <f t="shared" si="7"/>
        <v>5.1458511940433862</v>
      </c>
      <c r="N37" s="81">
        <f t="shared" si="7"/>
        <v>4.2405653649265425</v>
      </c>
      <c r="O37" s="81">
        <f t="shared" ref="O37:Z37" si="8">O$8-(0.8998*O$36)</f>
        <v>2.2331181099453974</v>
      </c>
      <c r="P37" s="81">
        <f t="shared" si="8"/>
        <v>5.6276343112530522</v>
      </c>
      <c r="Q37" s="81">
        <f t="shared" si="8"/>
        <v>0.95149389430393028</v>
      </c>
      <c r="R37" s="81">
        <f t="shared" si="8"/>
        <v>0.7507801563368236</v>
      </c>
      <c r="S37" s="81">
        <f t="shared" si="8"/>
        <v>7.7941225042184881</v>
      </c>
      <c r="T37" s="81">
        <f t="shared" si="8"/>
        <v>4.0876096511937403</v>
      </c>
      <c r="U37" s="81">
        <f t="shared" si="8"/>
        <v>4.4946687337502897</v>
      </c>
      <c r="V37" s="81">
        <f t="shared" si="8"/>
        <v>11.295638680572887</v>
      </c>
      <c r="W37" s="81">
        <f t="shared" si="8"/>
        <v>1.0193010487760978</v>
      </c>
      <c r="X37" s="81">
        <f t="shared" si="8"/>
        <v>9.3097864083517496</v>
      </c>
      <c r="Y37" s="81">
        <f t="shared" si="8"/>
        <v>1.3239826479489185</v>
      </c>
      <c r="Z37" s="81">
        <f t="shared" si="8"/>
        <v>0.82312475265727825</v>
      </c>
      <c r="AA37" s="71"/>
      <c r="AB37" s="71"/>
      <c r="AC37" s="71"/>
      <c r="AD37" s="71"/>
    </row>
    <row r="38" spans="1:30">
      <c r="A38" s="69" t="s">
        <v>5</v>
      </c>
      <c r="B38" s="72">
        <f t="shared" ref="B38:Z38" si="9">B9</f>
        <v>0.11304586103197216</v>
      </c>
      <c r="C38" s="72">
        <f t="shared" si="9"/>
        <v>0.12641504574922405</v>
      </c>
      <c r="D38" s="72">
        <f t="shared" si="9"/>
        <v>0.11097776652703843</v>
      </c>
      <c r="E38" s="72">
        <f t="shared" si="9"/>
        <v>6.3309653505987926E-2</v>
      </c>
      <c r="F38" s="72">
        <f t="shared" si="9"/>
        <v>0.17455443080336236</v>
      </c>
      <c r="G38" s="72">
        <f t="shared" si="9"/>
        <v>0.2155844596281703</v>
      </c>
      <c r="H38" s="72">
        <f t="shared" si="9"/>
        <v>0.20901469499282482</v>
      </c>
      <c r="I38" s="72">
        <f t="shared" si="9"/>
        <v>0.21207485068905735</v>
      </c>
      <c r="J38" s="72">
        <f t="shared" si="9"/>
        <v>0.21833943417029295</v>
      </c>
      <c r="K38" s="72">
        <f t="shared" si="9"/>
        <v>9.5774887860589866E-2</v>
      </c>
      <c r="L38" s="72">
        <f t="shared" si="9"/>
        <v>0.18628717086208987</v>
      </c>
      <c r="M38" s="72">
        <f t="shared" si="9"/>
        <v>0.15317814798750967</v>
      </c>
      <c r="N38" s="72">
        <f t="shared" si="9"/>
        <v>6.9757678777522675E-2</v>
      </c>
      <c r="O38" s="72">
        <f t="shared" si="9"/>
        <v>9.8699246795441412E-2</v>
      </c>
      <c r="P38" s="72">
        <f t="shared" si="9"/>
        <v>0.14681031781253231</v>
      </c>
      <c r="Q38" s="72">
        <f t="shared" si="9"/>
        <v>3.7460435368254406E-2</v>
      </c>
      <c r="R38" s="72">
        <f t="shared" si="9"/>
        <v>6.3327655259183477E-2</v>
      </c>
      <c r="S38" s="72">
        <f t="shared" si="9"/>
        <v>0.2352270355504365</v>
      </c>
      <c r="T38" s="72">
        <f t="shared" si="9"/>
        <v>0.18049463822383505</v>
      </c>
      <c r="U38" s="72">
        <f t="shared" si="9"/>
        <v>0.17644660443936672</v>
      </c>
      <c r="V38" s="72">
        <f t="shared" si="9"/>
        <v>0.2345673389078464</v>
      </c>
      <c r="W38" s="72">
        <f t="shared" si="9"/>
        <v>5.2890634671000109E-2</v>
      </c>
      <c r="X38" s="72">
        <f t="shared" si="9"/>
        <v>0.21796725913387152</v>
      </c>
      <c r="Y38" s="72">
        <f t="shared" si="9"/>
        <v>4.1373809227155153E-2</v>
      </c>
      <c r="Z38" s="72">
        <f t="shared" si="9"/>
        <v>2.6240190662042886E-2</v>
      </c>
      <c r="AA38" s="85"/>
      <c r="AB38" s="85"/>
      <c r="AC38" s="85"/>
      <c r="AD38" s="85"/>
    </row>
    <row r="39" spans="1:30">
      <c r="A39" s="69" t="s">
        <v>6</v>
      </c>
      <c r="B39" s="70">
        <f t="shared" ref="B39:Z39" si="10">B10</f>
        <v>0.86403749710286404</v>
      </c>
      <c r="C39" s="70">
        <f t="shared" si="10"/>
        <v>3.4761010162955399</v>
      </c>
      <c r="D39" s="70">
        <f t="shared" si="10"/>
        <v>3.1039824722746721</v>
      </c>
      <c r="E39" s="70">
        <f t="shared" si="10"/>
        <v>0.34711894272393207</v>
      </c>
      <c r="F39" s="70">
        <f t="shared" si="10"/>
        <v>5.2826529458346601</v>
      </c>
      <c r="G39" s="70">
        <f t="shared" si="10"/>
        <v>2.9287761304754922</v>
      </c>
      <c r="H39" s="70">
        <f t="shared" si="10"/>
        <v>3.3169775925448599</v>
      </c>
      <c r="I39" s="70">
        <f t="shared" si="10"/>
        <v>5.5727397446579676</v>
      </c>
      <c r="J39" s="70">
        <f t="shared" si="10"/>
        <v>5.324178977129554</v>
      </c>
      <c r="K39" s="70">
        <f t="shared" si="10"/>
        <v>1.0225094355522544</v>
      </c>
      <c r="L39" s="70">
        <f t="shared" si="10"/>
        <v>5.1510479637796838</v>
      </c>
      <c r="M39" s="70">
        <f t="shared" si="10"/>
        <v>4.4486149002772608</v>
      </c>
      <c r="N39" s="70">
        <f t="shared" si="10"/>
        <v>2.1377980470321498</v>
      </c>
      <c r="O39" s="70">
        <f t="shared" si="10"/>
        <v>0.60213912484154042</v>
      </c>
      <c r="P39" s="70">
        <f t="shared" si="10"/>
        <v>2.2166491862069324</v>
      </c>
      <c r="Q39" s="70">
        <f t="shared" si="10"/>
        <v>0.20275818343973906</v>
      </c>
      <c r="R39" s="70">
        <f t="shared" si="10"/>
        <v>0.22388827151802984</v>
      </c>
      <c r="S39" s="70">
        <f t="shared" si="10"/>
        <v>3.2986548815975145</v>
      </c>
      <c r="T39" s="70">
        <f t="shared" si="10"/>
        <v>0.65392242768977982</v>
      </c>
      <c r="U39" s="70">
        <f t="shared" si="10"/>
        <v>1.0013462537015043</v>
      </c>
      <c r="V39" s="70">
        <f t="shared" si="10"/>
        <v>5.5576307023341114</v>
      </c>
      <c r="W39" s="70">
        <f t="shared" si="10"/>
        <v>0.14508836775742048</v>
      </c>
      <c r="X39" s="70">
        <f t="shared" si="10"/>
        <v>4.0348310701592807</v>
      </c>
      <c r="Y39" s="70">
        <f t="shared" si="10"/>
        <v>1.4413382135827963</v>
      </c>
      <c r="Z39" s="70">
        <f t="shared" si="10"/>
        <v>0.29729324593598883</v>
      </c>
      <c r="AA39" s="71"/>
      <c r="AB39" s="71"/>
      <c r="AC39" s="71"/>
      <c r="AD39" s="71"/>
    </row>
    <row r="40" spans="1:30">
      <c r="A40" s="69" t="s">
        <v>7</v>
      </c>
      <c r="B40" s="70">
        <f t="shared" ref="B40:Z40" si="11">B11</f>
        <v>2.6226285841202746</v>
      </c>
      <c r="C40" s="70">
        <f t="shared" si="11"/>
        <v>8.551434818915455</v>
      </c>
      <c r="D40" s="70">
        <f t="shared" si="11"/>
        <v>6.4825108209135021</v>
      </c>
      <c r="E40" s="70">
        <f t="shared" si="11"/>
        <v>1.5402883203655304</v>
      </c>
      <c r="F40" s="70">
        <f t="shared" si="11"/>
        <v>10.081873280573953</v>
      </c>
      <c r="G40" s="70">
        <f t="shared" si="11"/>
        <v>4.4738639767431065</v>
      </c>
      <c r="H40" s="70">
        <f t="shared" si="11"/>
        <v>5.0144999022958752</v>
      </c>
      <c r="I40" s="70">
        <f t="shared" si="11"/>
        <v>9.9439558639098049</v>
      </c>
      <c r="J40" s="70">
        <f t="shared" si="11"/>
        <v>9.863720523034603</v>
      </c>
      <c r="K40" s="70">
        <f t="shared" si="11"/>
        <v>1.5897246895208808</v>
      </c>
      <c r="L40" s="70">
        <f t="shared" si="11"/>
        <v>9.3279807634064618</v>
      </c>
      <c r="M40" s="70">
        <f t="shared" si="11"/>
        <v>7.6292175986407074</v>
      </c>
      <c r="N40" s="70">
        <f t="shared" si="11"/>
        <v>4.6639586790389904</v>
      </c>
      <c r="O40" s="70">
        <f t="shared" si="11"/>
        <v>2.4578679920452542</v>
      </c>
      <c r="P40" s="70">
        <f t="shared" si="11"/>
        <v>8.6857242762378348</v>
      </c>
      <c r="Q40" s="70">
        <f t="shared" si="11"/>
        <v>6.4890205287378393</v>
      </c>
      <c r="R40" s="70">
        <f t="shared" si="11"/>
        <v>2.308048325459116</v>
      </c>
      <c r="S40" s="70">
        <f t="shared" si="11"/>
        <v>7.4710136839712087</v>
      </c>
      <c r="T40" s="70">
        <f t="shared" si="11"/>
        <v>1.9759755505099876</v>
      </c>
      <c r="U40" s="70">
        <f t="shared" si="11"/>
        <v>3.0111404256214196</v>
      </c>
      <c r="V40" s="70">
        <f t="shared" si="11"/>
        <v>9.8134311687271776</v>
      </c>
      <c r="W40" s="70">
        <f t="shared" si="11"/>
        <v>3.1360522006574936</v>
      </c>
      <c r="X40" s="70">
        <f t="shared" si="11"/>
        <v>8.0481616201948487</v>
      </c>
      <c r="Y40" s="70">
        <f t="shared" si="11"/>
        <v>13.924494325798445</v>
      </c>
      <c r="Z40" s="70">
        <f t="shared" si="11"/>
        <v>9.6705138654180214</v>
      </c>
      <c r="AA40" s="71"/>
      <c r="AB40" s="71"/>
      <c r="AC40" s="71"/>
      <c r="AD40" s="71"/>
    </row>
    <row r="41" spans="1:30">
      <c r="A41" s="69" t="s">
        <v>8</v>
      </c>
      <c r="B41" s="70">
        <f t="shared" ref="B41:Z41" si="12">B12</f>
        <v>4.0521055095993734</v>
      </c>
      <c r="C41" s="70">
        <f t="shared" si="12"/>
        <v>2.7657855209483357</v>
      </c>
      <c r="D41" s="70">
        <f t="shared" si="12"/>
        <v>3.9197628067537549</v>
      </c>
      <c r="E41" s="70">
        <f t="shared" si="12"/>
        <v>4.2768730828703552</v>
      </c>
      <c r="F41" s="70">
        <f t="shared" si="12"/>
        <v>3.6656974554061064</v>
      </c>
      <c r="G41" s="70">
        <f t="shared" si="12"/>
        <v>5.6386281187953351</v>
      </c>
      <c r="H41" s="70">
        <f t="shared" si="12"/>
        <v>5.3621152944153243</v>
      </c>
      <c r="I41" s="70">
        <f t="shared" si="12"/>
        <v>2.8680427440942187</v>
      </c>
      <c r="J41" s="70">
        <f t="shared" si="12"/>
        <v>2.8904096601551674</v>
      </c>
      <c r="K41" s="70">
        <f t="shared" si="12"/>
        <v>2.6460808712758763</v>
      </c>
      <c r="L41" s="70">
        <f t="shared" si="12"/>
        <v>3.2200495327302292</v>
      </c>
      <c r="M41" s="70">
        <f t="shared" si="12"/>
        <v>3.4766337119320498</v>
      </c>
      <c r="N41" s="70">
        <f t="shared" si="12"/>
        <v>2.3933072019982267</v>
      </c>
      <c r="O41" s="70">
        <f t="shared" si="12"/>
        <v>3.814169180151842</v>
      </c>
      <c r="P41" s="70">
        <f t="shared" si="12"/>
        <v>3.2574286513953319</v>
      </c>
      <c r="Q41" s="70">
        <f t="shared" si="12"/>
        <v>4.2737804803181136</v>
      </c>
      <c r="R41" s="70">
        <f t="shared" si="12"/>
        <v>4.402650633817542</v>
      </c>
      <c r="S41" s="70">
        <f t="shared" si="12"/>
        <v>4.5846487723234679</v>
      </c>
      <c r="T41" s="70">
        <f t="shared" si="12"/>
        <v>5.8414963787701373</v>
      </c>
      <c r="U41" s="70">
        <f t="shared" si="12"/>
        <v>5.537862388579275</v>
      </c>
      <c r="V41" s="70">
        <f t="shared" si="12"/>
        <v>2.7539196339412064</v>
      </c>
      <c r="W41" s="70">
        <f t="shared" si="12"/>
        <v>3.0026053804096327</v>
      </c>
      <c r="X41" s="70">
        <f t="shared" si="12"/>
        <v>3.4134209060756842</v>
      </c>
      <c r="Y41" s="70">
        <f t="shared" si="12"/>
        <v>2.9709369722409367</v>
      </c>
      <c r="Z41" s="70">
        <f t="shared" si="12"/>
        <v>3.8032780044179426</v>
      </c>
      <c r="AA41" s="71"/>
      <c r="AB41" s="71"/>
      <c r="AC41" s="71"/>
      <c r="AD41" s="71"/>
    </row>
    <row r="42" spans="1:30">
      <c r="A42" s="69" t="s">
        <v>9</v>
      </c>
      <c r="B42" s="72">
        <f t="shared" ref="B42:Z42" si="13">B13</f>
        <v>2.373322013030414</v>
      </c>
      <c r="C42" s="72">
        <f t="shared" si="13"/>
        <v>1.6988481572591565</v>
      </c>
      <c r="D42" s="72">
        <f t="shared" si="13"/>
        <v>1.103379718694973</v>
      </c>
      <c r="E42" s="72">
        <f t="shared" si="13"/>
        <v>3.0247010114215716</v>
      </c>
      <c r="F42" s="72">
        <f t="shared" si="13"/>
        <v>2.0871126846961729</v>
      </c>
      <c r="G42" s="72">
        <f t="shared" si="13"/>
        <v>2.2829946425931089</v>
      </c>
      <c r="H42" s="72">
        <f t="shared" si="13"/>
        <v>2.0594325698149079</v>
      </c>
      <c r="I42" s="72">
        <f t="shared" si="13"/>
        <v>0.48804452509558349</v>
      </c>
      <c r="J42" s="72">
        <f t="shared" si="13"/>
        <v>0.47919729947991224</v>
      </c>
      <c r="K42" s="72">
        <f t="shared" si="13"/>
        <v>3.8031468905285046</v>
      </c>
      <c r="L42" s="72">
        <f t="shared" si="13"/>
        <v>0.88017913373167644</v>
      </c>
      <c r="M42" s="72">
        <f t="shared" si="13"/>
        <v>0.96228133779563652</v>
      </c>
      <c r="N42" s="72">
        <f t="shared" si="13"/>
        <v>1.358824320129115</v>
      </c>
      <c r="O42" s="72">
        <f t="shared" si="13"/>
        <v>2.4059127695412834</v>
      </c>
      <c r="P42" s="72">
        <f t="shared" si="13"/>
        <v>2.1823865863597929</v>
      </c>
      <c r="Q42" s="72">
        <f t="shared" si="13"/>
        <v>1.2594698819330792</v>
      </c>
      <c r="R42" s="72">
        <f t="shared" si="13"/>
        <v>2.5624274405727703</v>
      </c>
      <c r="S42" s="72">
        <f t="shared" si="13"/>
        <v>3.8168270559193154</v>
      </c>
      <c r="T42" s="72">
        <f t="shared" si="13"/>
        <v>3.6964572040678845</v>
      </c>
      <c r="U42" s="72">
        <f t="shared" si="13"/>
        <v>3.19894449271984</v>
      </c>
      <c r="V42" s="72">
        <f t="shared" si="13"/>
        <v>0.48261789364172436</v>
      </c>
      <c r="W42" s="72">
        <f t="shared" si="13"/>
        <v>3.3901411773893533</v>
      </c>
      <c r="X42" s="72">
        <f t="shared" si="13"/>
        <v>1.2133211139279529</v>
      </c>
      <c r="Y42" s="72">
        <f t="shared" si="13"/>
        <v>0.10709246067666708</v>
      </c>
      <c r="Z42" s="72">
        <f t="shared" si="13"/>
        <v>1.1496052654136415</v>
      </c>
      <c r="AA42" s="85"/>
      <c r="AB42" s="85"/>
      <c r="AC42" s="85"/>
      <c r="AD42" s="85"/>
    </row>
    <row r="43" spans="1:30">
      <c r="A43" s="69" t="s">
        <v>10</v>
      </c>
      <c r="B43" s="72">
        <f t="shared" ref="B43:Z43" si="14">B14</f>
        <v>0.17067220278334425</v>
      </c>
      <c r="C43" s="72">
        <f t="shared" si="14"/>
        <v>0.23880323285875607</v>
      </c>
      <c r="D43" s="72">
        <f t="shared" si="14"/>
        <v>0.12257442958979231</v>
      </c>
      <c r="E43" s="72">
        <f t="shared" si="14"/>
        <v>6.3344568539388121E-2</v>
      </c>
      <c r="F43" s="72">
        <f t="shared" si="14"/>
        <v>0.58487675243887927</v>
      </c>
      <c r="G43" s="72">
        <f t="shared" si="14"/>
        <v>0.24023833225159588</v>
      </c>
      <c r="H43" s="72">
        <f t="shared" si="14"/>
        <v>0.25964445029658151</v>
      </c>
      <c r="I43" s="72">
        <f t="shared" si="14"/>
        <v>0.30502572567261288</v>
      </c>
      <c r="J43" s="72">
        <f t="shared" si="14"/>
        <v>0.31237716517227943</v>
      </c>
      <c r="K43" s="72">
        <f t="shared" si="14"/>
        <v>8.6749292967123401E-2</v>
      </c>
      <c r="L43" s="72">
        <f t="shared" si="14"/>
        <v>0.18077748187842244</v>
      </c>
      <c r="M43" s="72">
        <f t="shared" si="14"/>
        <v>0.23543864735155098</v>
      </c>
      <c r="N43" s="72">
        <f t="shared" si="14"/>
        <v>0.14667306857236037</v>
      </c>
      <c r="O43" s="72">
        <f t="shared" si="14"/>
        <v>0.13635121306738029</v>
      </c>
      <c r="P43" s="72">
        <f t="shared" si="14"/>
        <v>0.27417175420005552</v>
      </c>
      <c r="Q43" s="72">
        <f t="shared" si="14"/>
        <v>7.2418628118199393E-2</v>
      </c>
      <c r="R43" s="72">
        <f t="shared" si="14"/>
        <v>4.2985820072406165E-2</v>
      </c>
      <c r="S43" s="72">
        <f t="shared" si="14"/>
        <v>0.76856143691485701</v>
      </c>
      <c r="T43" s="72">
        <f t="shared" si="14"/>
        <v>0.23377228695548219</v>
      </c>
      <c r="U43" s="72">
        <f t="shared" si="14"/>
        <v>0.31185494899340693</v>
      </c>
      <c r="V43" s="72">
        <f t="shared" si="14"/>
        <v>0.36311845095764916</v>
      </c>
      <c r="W43" s="72">
        <f t="shared" si="14"/>
        <v>2.7187842444272192E-2</v>
      </c>
      <c r="X43" s="72">
        <f t="shared" si="14"/>
        <v>0.28289738870133824</v>
      </c>
      <c r="Y43" s="72">
        <f t="shared" si="14"/>
        <v>0.11168880449164517</v>
      </c>
      <c r="Z43" s="72">
        <f t="shared" si="14"/>
        <v>8.7072774035962822E-2</v>
      </c>
      <c r="AA43" s="85"/>
      <c r="AB43" s="85"/>
      <c r="AC43" s="85"/>
      <c r="AD43" s="85"/>
    </row>
    <row r="44" spans="1:30">
      <c r="A44" s="69" t="s">
        <v>16</v>
      </c>
      <c r="B44" s="72">
        <f t="shared" ref="B44:Z44" si="15">B15</f>
        <v>3.0724130431476959E-3</v>
      </c>
      <c r="C44" s="72">
        <f t="shared" si="15"/>
        <v>1.0826176372576271</v>
      </c>
      <c r="D44" s="72">
        <f t="shared" si="15"/>
        <v>3.0084938780138124E-3</v>
      </c>
      <c r="E44" s="72">
        <f t="shared" si="15"/>
        <v>3.0685298133198671E-3</v>
      </c>
      <c r="F44" s="72">
        <f t="shared" si="15"/>
        <v>5.7550799269232865E-2</v>
      </c>
      <c r="G44" s="72">
        <f t="shared" si="15"/>
        <v>6.0990236895212459E-3</v>
      </c>
      <c r="H44" s="72">
        <f t="shared" si="15"/>
        <v>3.0419063021229239E-3</v>
      </c>
      <c r="I44" s="72">
        <f t="shared" si="15"/>
        <v>0.1633148906801653</v>
      </c>
      <c r="J44" s="72">
        <f t="shared" si="15"/>
        <v>0.38673854267097418</v>
      </c>
      <c r="K44" s="72">
        <f t="shared" si="15"/>
        <v>1.6048043876446743E-2</v>
      </c>
      <c r="L44" s="72">
        <f t="shared" si="15"/>
        <v>3.9628008188921362E-3</v>
      </c>
      <c r="M44" s="72">
        <f t="shared" si="15"/>
        <v>0.15697849620789356</v>
      </c>
      <c r="N44" s="72">
        <f t="shared" si="15"/>
        <v>0.26553448469932878</v>
      </c>
      <c r="O44" s="72">
        <f t="shared" si="15"/>
        <v>0</v>
      </c>
      <c r="P44" s="72">
        <f t="shared" si="15"/>
        <v>0</v>
      </c>
      <c r="Q44" s="72">
        <f t="shared" si="15"/>
        <v>0</v>
      </c>
      <c r="R44" s="72">
        <f t="shared" si="15"/>
        <v>0</v>
      </c>
      <c r="S44" s="72">
        <f t="shared" si="15"/>
        <v>0</v>
      </c>
      <c r="T44" s="72">
        <f t="shared" si="15"/>
        <v>0</v>
      </c>
      <c r="U44" s="72">
        <f t="shared" si="15"/>
        <v>0</v>
      </c>
      <c r="V44" s="72">
        <f t="shared" si="15"/>
        <v>0</v>
      </c>
      <c r="W44" s="72">
        <f t="shared" si="15"/>
        <v>0</v>
      </c>
      <c r="X44" s="72">
        <f t="shared" si="15"/>
        <v>0</v>
      </c>
      <c r="Y44" s="72">
        <f t="shared" si="15"/>
        <v>0</v>
      </c>
      <c r="Z44" s="72">
        <f t="shared" si="15"/>
        <v>0</v>
      </c>
      <c r="AA44" s="85"/>
      <c r="AB44" s="85"/>
      <c r="AC44" s="85"/>
      <c r="AD44" s="85"/>
    </row>
    <row r="45" spans="1:30">
      <c r="A45" s="69" t="s">
        <v>11</v>
      </c>
      <c r="B45" s="70">
        <f t="shared" ref="B45:Z45" si="16">B16</f>
        <v>1.0223353588437691</v>
      </c>
      <c r="C45" s="70">
        <f t="shared" si="16"/>
        <v>2.8789733631643029</v>
      </c>
      <c r="D45" s="70">
        <f t="shared" si="16"/>
        <v>0.16147359607662579</v>
      </c>
      <c r="E45" s="70">
        <f t="shared" si="16"/>
        <v>1.3302486986697331</v>
      </c>
      <c r="F45" s="70">
        <f t="shared" si="16"/>
        <v>-0.09</v>
      </c>
      <c r="G45" s="70">
        <f t="shared" si="16"/>
        <v>-7.64370158989022E-2</v>
      </c>
      <c r="H45" s="70">
        <f t="shared" si="16"/>
        <v>-0.15758736829096653</v>
      </c>
      <c r="I45" s="70">
        <f t="shared" si="16"/>
        <v>-0.92524896004033075</v>
      </c>
      <c r="J45" s="70">
        <f t="shared" si="16"/>
        <v>-0.42114129290378527</v>
      </c>
      <c r="K45" s="70">
        <f t="shared" si="16"/>
        <v>4.8459973096954228</v>
      </c>
      <c r="L45" s="70">
        <f t="shared" si="16"/>
        <v>-0.12669891730027533</v>
      </c>
      <c r="M45" s="70">
        <f t="shared" si="16"/>
        <v>0.51270742598818242</v>
      </c>
      <c r="N45" s="70">
        <f t="shared" si="16"/>
        <v>5.9578194000303712</v>
      </c>
      <c r="O45" s="70">
        <f t="shared" si="16"/>
        <v>0</v>
      </c>
      <c r="P45" s="70">
        <f t="shared" si="16"/>
        <v>0</v>
      </c>
      <c r="Q45" s="70">
        <f t="shared" si="16"/>
        <v>0</v>
      </c>
      <c r="R45" s="70">
        <f t="shared" si="16"/>
        <v>0</v>
      </c>
      <c r="S45" s="70">
        <f t="shared" si="16"/>
        <v>0</v>
      </c>
      <c r="T45" s="70">
        <f t="shared" si="16"/>
        <v>0</v>
      </c>
      <c r="U45" s="70">
        <f t="shared" si="16"/>
        <v>0</v>
      </c>
      <c r="V45" s="70">
        <f t="shared" si="16"/>
        <v>0</v>
      </c>
      <c r="W45" s="70">
        <f t="shared" si="16"/>
        <v>0</v>
      </c>
      <c r="X45" s="70">
        <f t="shared" si="16"/>
        <v>0</v>
      </c>
      <c r="Y45" s="70">
        <f t="shared" si="16"/>
        <v>0</v>
      </c>
      <c r="Z45" s="70">
        <f t="shared" si="16"/>
        <v>0</v>
      </c>
      <c r="AA45" s="71"/>
      <c r="AB45" s="71"/>
      <c r="AC45" s="71"/>
      <c r="AD45" s="71"/>
    </row>
    <row r="46" spans="1:30">
      <c r="A46" s="61" t="s">
        <v>68</v>
      </c>
      <c r="B46" s="86">
        <f t="shared" ref="B46:Z46" si="17">SUM(B33:B44)</f>
        <v>99.722892582094673</v>
      </c>
      <c r="C46" s="70">
        <f t="shared" si="17"/>
        <v>99.3734083263586</v>
      </c>
      <c r="D46" s="70">
        <f t="shared" si="17"/>
        <v>99.612927479862208</v>
      </c>
      <c r="E46" s="70">
        <f t="shared" si="17"/>
        <v>99.898440789436989</v>
      </c>
      <c r="F46" s="70">
        <f t="shared" si="17"/>
        <v>99.177067389606819</v>
      </c>
      <c r="G46" s="70">
        <f t="shared" si="17"/>
        <v>99.394806368426202</v>
      </c>
      <c r="H46" s="70">
        <f t="shared" si="17"/>
        <v>99.373622081713918</v>
      </c>
      <c r="I46" s="70">
        <f t="shared" si="17"/>
        <v>98.857565498258026</v>
      </c>
      <c r="J46" s="70">
        <f t="shared" si="17"/>
        <v>98.836732547141025</v>
      </c>
      <c r="K46" s="70">
        <f t="shared" si="17"/>
        <v>99.845192310630111</v>
      </c>
      <c r="L46" s="70">
        <f t="shared" si="17"/>
        <v>99.223703247670201</v>
      </c>
      <c r="M46" s="70">
        <f t="shared" si="17"/>
        <v>99.427266762102974</v>
      </c>
      <c r="N46" s="70">
        <f t="shared" si="17"/>
        <v>99.528025074883672</v>
      </c>
      <c r="O46" s="70">
        <f t="shared" si="17"/>
        <v>100.11187921730826</v>
      </c>
      <c r="P46" s="70">
        <f t="shared" si="17"/>
        <v>100.16916668739626</v>
      </c>
      <c r="Q46" s="70">
        <f t="shared" si="17"/>
        <v>100.03813587528371</v>
      </c>
      <c r="R46" s="70">
        <f t="shared" si="17"/>
        <v>100.03761408583247</v>
      </c>
      <c r="S46" s="70">
        <f t="shared" si="17"/>
        <v>100.27333987622293</v>
      </c>
      <c r="T46" s="70">
        <f t="shared" si="17"/>
        <v>100.20478924352477</v>
      </c>
      <c r="U46" s="70">
        <f t="shared" si="17"/>
        <v>100.22518290356091</v>
      </c>
      <c r="V46" s="70">
        <f t="shared" si="17"/>
        <v>100.22636459915869</v>
      </c>
      <c r="W46" s="70">
        <f t="shared" si="17"/>
        <v>100.0510669825437</v>
      </c>
      <c r="X46" s="70">
        <f t="shared" si="17"/>
        <v>100.27985217943505</v>
      </c>
      <c r="Y46" s="70">
        <f t="shared" si="17"/>
        <v>100.02653261226487</v>
      </c>
      <c r="Z46" s="70">
        <f t="shared" si="17"/>
        <v>100.02886698507568</v>
      </c>
      <c r="AA46" s="71"/>
      <c r="AB46" s="71"/>
      <c r="AC46" s="71"/>
      <c r="AD46" s="71"/>
    </row>
    <row r="47" spans="1:30">
      <c r="A47" s="61" t="s">
        <v>106</v>
      </c>
      <c r="B47" s="87">
        <f>B36/B37</f>
        <v>0.5</v>
      </c>
      <c r="C47" s="64">
        <f t="shared" ref="C47:Z47" si="18">C36/C37</f>
        <v>0.30000000000000004</v>
      </c>
      <c r="D47" s="64">
        <f t="shared" si="18"/>
        <v>0.35</v>
      </c>
      <c r="E47" s="64">
        <f t="shared" si="18"/>
        <v>0.5</v>
      </c>
      <c r="F47" s="64">
        <f t="shared" si="18"/>
        <v>0.30000000000000004</v>
      </c>
      <c r="G47" s="64">
        <f t="shared" si="18"/>
        <v>0.39999999999999991</v>
      </c>
      <c r="H47" s="64">
        <f t="shared" si="18"/>
        <v>0.39999999999999986</v>
      </c>
      <c r="I47" s="64">
        <f t="shared" si="18"/>
        <v>0.2</v>
      </c>
      <c r="J47" s="64">
        <f t="shared" si="18"/>
        <v>0.19999999999999996</v>
      </c>
      <c r="K47" s="64">
        <f t="shared" si="18"/>
        <v>0.5</v>
      </c>
      <c r="L47" s="64">
        <f t="shared" si="18"/>
        <v>0.30000000000000004</v>
      </c>
      <c r="M47" s="64">
        <f t="shared" si="18"/>
        <v>0.30000000000000016</v>
      </c>
      <c r="N47" s="64">
        <f t="shared" si="18"/>
        <v>0.39999999999999986</v>
      </c>
      <c r="O47" s="64">
        <f t="shared" si="18"/>
        <v>0.50000000000000011</v>
      </c>
      <c r="P47" s="64">
        <f t="shared" si="18"/>
        <v>0.29999999999999993</v>
      </c>
      <c r="Q47" s="64">
        <f t="shared" si="18"/>
        <v>0.40000000000000008</v>
      </c>
      <c r="R47" s="64">
        <f>R36/R37</f>
        <v>0.50000000000000011</v>
      </c>
      <c r="S47" s="64">
        <f t="shared" si="18"/>
        <v>0.35</v>
      </c>
      <c r="T47" s="64">
        <f t="shared" si="18"/>
        <v>0.5</v>
      </c>
      <c r="U47" s="64">
        <f t="shared" si="18"/>
        <v>0.50000000000000011</v>
      </c>
      <c r="V47" s="64">
        <f t="shared" si="18"/>
        <v>0.2</v>
      </c>
      <c r="W47" s="64">
        <f>W36/W37</f>
        <v>0.5</v>
      </c>
      <c r="X47" s="64">
        <f t="shared" si="18"/>
        <v>0.29999999999999993</v>
      </c>
      <c r="Y47" s="64">
        <f t="shared" si="18"/>
        <v>0.2</v>
      </c>
      <c r="Z47" s="64">
        <f t="shared" si="18"/>
        <v>0.35</v>
      </c>
      <c r="AA47" s="64"/>
      <c r="AB47" s="64"/>
      <c r="AC47" s="64"/>
      <c r="AD47" s="64"/>
    </row>
    <row r="49" spans="1:30">
      <c r="A49" s="92" t="s">
        <v>107</v>
      </c>
      <c r="B49" s="62" t="s">
        <v>108</v>
      </c>
      <c r="C49" s="62"/>
    </row>
    <row r="50" spans="1:30">
      <c r="A50" s="88"/>
    </row>
    <row r="51" spans="1:30" s="89" customFormat="1">
      <c r="A51" s="68"/>
      <c r="B51" s="68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</row>
    <row r="52" spans="1:30">
      <c r="B52" s="90"/>
      <c r="C52" s="90"/>
      <c r="D52" s="90"/>
      <c r="E52" s="90"/>
      <c r="F52" s="90"/>
      <c r="G52" s="90"/>
      <c r="H52" s="90"/>
      <c r="I52" s="90"/>
      <c r="J52" s="90"/>
      <c r="K52" s="90"/>
      <c r="L52" s="90"/>
      <c r="M52" s="90"/>
      <c r="N52" s="90"/>
      <c r="O52" s="90"/>
      <c r="P52" s="90"/>
      <c r="Q52" s="90"/>
      <c r="R52" s="90"/>
      <c r="S52" s="90"/>
      <c r="T52" s="90"/>
      <c r="U52" s="90"/>
      <c r="V52" s="90"/>
      <c r="W52" s="90"/>
      <c r="X52" s="90"/>
      <c r="Y52" s="90"/>
      <c r="Z52" s="90"/>
      <c r="AA52" s="90"/>
      <c r="AB52" s="90"/>
      <c r="AC52" s="90"/>
      <c r="AD52" s="90"/>
    </row>
    <row r="53" spans="1:30">
      <c r="B53" s="90"/>
      <c r="C53" s="90"/>
      <c r="D53" s="90"/>
      <c r="E53" s="90"/>
      <c r="F53" s="90"/>
      <c r="G53" s="90"/>
      <c r="H53" s="90"/>
      <c r="I53" s="90"/>
      <c r="J53" s="90"/>
      <c r="K53" s="90"/>
      <c r="L53" s="90"/>
      <c r="M53" s="90"/>
      <c r="N53" s="90"/>
      <c r="O53" s="90"/>
      <c r="P53" s="90"/>
      <c r="Q53" s="90"/>
      <c r="R53" s="90"/>
      <c r="S53" s="90"/>
      <c r="T53" s="90"/>
      <c r="U53" s="90"/>
      <c r="V53" s="90"/>
      <c r="W53" s="90"/>
      <c r="X53" s="90"/>
      <c r="Y53" s="90"/>
      <c r="Z53" s="90"/>
      <c r="AA53" s="90"/>
      <c r="AB53" s="90"/>
      <c r="AC53" s="90"/>
      <c r="AD53" s="90"/>
    </row>
    <row r="54" spans="1:30">
      <c r="B54" s="90"/>
      <c r="C54" s="90"/>
      <c r="D54" s="90"/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0"/>
      <c r="AB54" s="90"/>
      <c r="AC54" s="90"/>
      <c r="AD54" s="90"/>
    </row>
    <row r="55" spans="1:30">
      <c r="B55" s="90"/>
      <c r="C55" s="90"/>
      <c r="D55" s="90"/>
      <c r="E55" s="90"/>
      <c r="F55" s="90"/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0"/>
      <c r="AB55" s="90"/>
      <c r="AC55" s="90"/>
      <c r="AD55" s="90"/>
    </row>
    <row r="56" spans="1:30">
      <c r="B56" s="90"/>
      <c r="C56" s="90"/>
      <c r="D56" s="90"/>
      <c r="E56" s="90"/>
      <c r="F56" s="90"/>
      <c r="G56" s="90"/>
      <c r="H56" s="90"/>
      <c r="I56" s="90"/>
      <c r="J56" s="90"/>
      <c r="K56" s="90"/>
      <c r="L56" s="90"/>
      <c r="M56" s="90"/>
      <c r="N56" s="90"/>
      <c r="O56" s="90"/>
      <c r="P56" s="90"/>
      <c r="Q56" s="90"/>
      <c r="R56" s="90"/>
      <c r="S56" s="90"/>
      <c r="T56" s="90"/>
      <c r="U56" s="90"/>
      <c r="V56" s="90"/>
      <c r="W56" s="90"/>
      <c r="X56" s="90"/>
      <c r="Y56" s="90"/>
      <c r="Z56" s="90"/>
      <c r="AA56" s="90"/>
      <c r="AB56" s="90"/>
      <c r="AC56" s="90"/>
      <c r="AD56" s="90"/>
    </row>
    <row r="57" spans="1:30">
      <c r="B57" s="91"/>
      <c r="C57" s="91"/>
      <c r="D57" s="91"/>
      <c r="E57" s="91"/>
      <c r="F57" s="91"/>
      <c r="G57" s="91"/>
      <c r="H57" s="91"/>
      <c r="I57" s="91"/>
      <c r="J57" s="91"/>
      <c r="K57" s="91"/>
      <c r="L57" s="91"/>
      <c r="M57" s="91"/>
      <c r="N57" s="91"/>
      <c r="O57" s="91"/>
      <c r="P57" s="91"/>
      <c r="Q57" s="91"/>
      <c r="R57" s="91"/>
      <c r="S57" s="91"/>
      <c r="T57" s="91"/>
      <c r="U57" s="91"/>
      <c r="V57" s="91"/>
      <c r="W57" s="91"/>
      <c r="X57" s="91"/>
      <c r="Y57" s="91"/>
      <c r="Z57" s="91"/>
      <c r="AA57" s="91"/>
      <c r="AB57" s="91"/>
      <c r="AC57" s="91"/>
      <c r="AD57" s="91"/>
    </row>
    <row r="58" spans="1:30">
      <c r="B58" s="90"/>
      <c r="C58" s="90"/>
      <c r="D58" s="90"/>
      <c r="E58" s="90"/>
      <c r="F58" s="90"/>
      <c r="G58" s="90"/>
      <c r="H58" s="90"/>
      <c r="I58" s="90"/>
      <c r="J58" s="90"/>
      <c r="K58" s="90"/>
      <c r="L58" s="90"/>
      <c r="M58" s="90"/>
      <c r="N58" s="90"/>
      <c r="O58" s="90"/>
      <c r="P58" s="90"/>
      <c r="Q58" s="90"/>
      <c r="R58" s="90"/>
      <c r="S58" s="90"/>
      <c r="T58" s="90"/>
      <c r="U58" s="90"/>
      <c r="V58" s="90"/>
      <c r="W58" s="90"/>
      <c r="X58" s="90"/>
      <c r="Y58" s="90"/>
      <c r="Z58" s="90"/>
      <c r="AA58" s="90"/>
      <c r="AB58" s="90"/>
      <c r="AC58" s="90"/>
      <c r="AD58" s="90"/>
    </row>
    <row r="59" spans="1:30">
      <c r="B59" s="90"/>
      <c r="C59" s="90"/>
      <c r="D59" s="90"/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0"/>
      <c r="AB59" s="90"/>
      <c r="AC59" s="90"/>
      <c r="AD59" s="90"/>
    </row>
    <row r="60" spans="1:30">
      <c r="B60" s="90"/>
      <c r="C60" s="90"/>
      <c r="D60" s="90"/>
      <c r="E60" s="90"/>
      <c r="F60" s="90"/>
      <c r="G60" s="90"/>
      <c r="H60" s="90"/>
      <c r="I60" s="90"/>
      <c r="J60" s="90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0"/>
      <c r="X60" s="90"/>
      <c r="Y60" s="90"/>
      <c r="Z60" s="90"/>
      <c r="AA60" s="90"/>
      <c r="AB60" s="90"/>
      <c r="AC60" s="90"/>
      <c r="AD60" s="90"/>
    </row>
    <row r="61" spans="1:30">
      <c r="B61" s="91"/>
      <c r="C61" s="91"/>
      <c r="D61" s="91"/>
      <c r="E61" s="91"/>
      <c r="F61" s="91"/>
      <c r="G61" s="91"/>
      <c r="H61" s="91"/>
      <c r="I61" s="91"/>
      <c r="J61" s="91"/>
      <c r="K61" s="91"/>
      <c r="L61" s="91"/>
      <c r="M61" s="91"/>
      <c r="N61" s="91"/>
      <c r="O61" s="91"/>
      <c r="P61" s="91"/>
      <c r="Q61" s="91"/>
      <c r="R61" s="91"/>
      <c r="S61" s="91"/>
      <c r="T61" s="91"/>
      <c r="U61" s="91"/>
      <c r="V61" s="91"/>
      <c r="W61" s="91"/>
      <c r="X61" s="91"/>
      <c r="Y61" s="91"/>
      <c r="Z61" s="91"/>
      <c r="AA61" s="91"/>
      <c r="AB61" s="91"/>
      <c r="AC61" s="91"/>
      <c r="AD61" s="91"/>
    </row>
    <row r="62" spans="1:30">
      <c r="B62" s="91"/>
      <c r="C62" s="91"/>
      <c r="D62" s="91"/>
      <c r="E62" s="91"/>
      <c r="F62" s="91"/>
      <c r="G62" s="91"/>
      <c r="H62" s="91"/>
      <c r="I62" s="91"/>
      <c r="J62" s="91"/>
      <c r="K62" s="91"/>
      <c r="L62" s="91"/>
      <c r="M62" s="91"/>
      <c r="N62" s="91"/>
      <c r="O62" s="91"/>
      <c r="P62" s="91"/>
      <c r="Q62" s="91"/>
      <c r="R62" s="91"/>
      <c r="S62" s="91"/>
      <c r="T62" s="91"/>
      <c r="U62" s="91"/>
      <c r="V62" s="91"/>
      <c r="W62" s="91"/>
      <c r="X62" s="91"/>
      <c r="Y62" s="91"/>
      <c r="Z62" s="91"/>
      <c r="AA62" s="91"/>
      <c r="AB62" s="91"/>
      <c r="AC62" s="91"/>
      <c r="AD62" s="91"/>
    </row>
    <row r="63" spans="1:30">
      <c r="B63" s="91"/>
      <c r="C63" s="91"/>
      <c r="D63" s="91"/>
      <c r="E63" s="91"/>
      <c r="F63" s="91"/>
      <c r="G63" s="91"/>
      <c r="H63" s="91"/>
      <c r="I63" s="91"/>
      <c r="J63" s="91"/>
      <c r="K63" s="91"/>
      <c r="L63" s="91"/>
      <c r="M63" s="91"/>
      <c r="N63" s="91"/>
      <c r="O63" s="91"/>
      <c r="P63" s="91"/>
      <c r="Q63" s="91"/>
      <c r="R63" s="91"/>
      <c r="S63" s="91"/>
      <c r="T63" s="91"/>
      <c r="U63" s="91"/>
      <c r="V63" s="91"/>
      <c r="W63" s="91"/>
      <c r="X63" s="91"/>
      <c r="Y63" s="91"/>
      <c r="Z63" s="91"/>
      <c r="AA63" s="91"/>
      <c r="AB63" s="91"/>
      <c r="AC63" s="91"/>
      <c r="AD63" s="91"/>
    </row>
    <row r="64" spans="1:30">
      <c r="C64" s="91"/>
      <c r="D64" s="91"/>
      <c r="E64" s="91"/>
      <c r="F64" s="91"/>
      <c r="G64" s="91"/>
      <c r="H64" s="91"/>
      <c r="I64" s="91"/>
      <c r="J64" s="91"/>
      <c r="K64" s="91"/>
      <c r="L64" s="91"/>
      <c r="M64" s="91"/>
    </row>
    <row r="65" spans="2:30">
      <c r="B65" s="90"/>
      <c r="C65" s="90"/>
      <c r="D65" s="90"/>
      <c r="E65" s="90"/>
      <c r="F65" s="90"/>
      <c r="G65" s="90"/>
      <c r="H65" s="90"/>
      <c r="I65" s="90"/>
      <c r="J65" s="90"/>
      <c r="K65" s="90"/>
      <c r="L65" s="90"/>
      <c r="M65" s="90"/>
      <c r="N65" s="90"/>
      <c r="O65" s="90"/>
      <c r="P65" s="90"/>
      <c r="Q65" s="90"/>
      <c r="R65" s="90"/>
      <c r="S65" s="90"/>
      <c r="T65" s="90"/>
      <c r="U65" s="90"/>
      <c r="V65" s="90"/>
      <c r="W65" s="90"/>
      <c r="X65" s="90"/>
      <c r="Y65" s="90"/>
      <c r="Z65" s="90"/>
      <c r="AA65" s="90"/>
      <c r="AB65" s="90"/>
      <c r="AC65" s="90"/>
      <c r="AD65" s="90"/>
    </row>
  </sheetData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75128-6961-DD46-BB59-DF1025D7D600}">
  <dimension ref="A1:B18"/>
  <sheetViews>
    <sheetView zoomScaleNormal="100" workbookViewId="0"/>
  </sheetViews>
  <sheetFormatPr baseColWidth="10" defaultRowHeight="16"/>
  <cols>
    <col min="1" max="1" width="21.1640625" style="95" customWidth="1"/>
    <col min="2" max="16384" width="10.83203125" style="95"/>
  </cols>
  <sheetData>
    <row r="1" spans="1:2">
      <c r="A1" s="95" t="s">
        <v>110</v>
      </c>
    </row>
    <row r="2" spans="1:2" ht="21">
      <c r="A2" s="105" t="s">
        <v>109</v>
      </c>
    </row>
    <row r="3" spans="1:2">
      <c r="A3" s="96" t="s">
        <v>69</v>
      </c>
      <c r="B3" s="96" t="s">
        <v>123</v>
      </c>
    </row>
    <row r="4" spans="1:2">
      <c r="A4" s="95" t="s">
        <v>114</v>
      </c>
      <c r="B4" s="103" t="s">
        <v>121</v>
      </c>
    </row>
    <row r="5" spans="1:2">
      <c r="A5" s="95" t="s">
        <v>115</v>
      </c>
      <c r="B5" s="103">
        <v>0.15</v>
      </c>
    </row>
    <row r="6" spans="1:2">
      <c r="A6" s="95" t="s">
        <v>117</v>
      </c>
      <c r="B6" s="103" t="s">
        <v>122</v>
      </c>
    </row>
    <row r="7" spans="1:2">
      <c r="A7" s="95" t="s">
        <v>75</v>
      </c>
      <c r="B7" s="104">
        <v>0.2</v>
      </c>
    </row>
    <row r="8" spans="1:2">
      <c r="A8" s="95" t="s">
        <v>73</v>
      </c>
      <c r="B8" s="104">
        <v>0.3</v>
      </c>
    </row>
    <row r="9" spans="1:2">
      <c r="A9" s="95" t="s">
        <v>71</v>
      </c>
      <c r="B9" s="104">
        <v>0.3</v>
      </c>
    </row>
    <row r="10" spans="1:2">
      <c r="A10" s="95" t="s">
        <v>77</v>
      </c>
      <c r="B10" s="104">
        <v>0.35</v>
      </c>
    </row>
    <row r="11" spans="1:2">
      <c r="A11" s="95" t="s">
        <v>116</v>
      </c>
      <c r="B11" s="104">
        <v>0.35</v>
      </c>
    </row>
    <row r="12" spans="1:2">
      <c r="A12" s="95" t="s">
        <v>72</v>
      </c>
      <c r="B12" s="104">
        <v>0.35</v>
      </c>
    </row>
    <row r="13" spans="1:2">
      <c r="A13" s="95" t="s">
        <v>118</v>
      </c>
      <c r="B13" s="104">
        <v>0.4</v>
      </c>
    </row>
    <row r="14" spans="1:2">
      <c r="A14" s="95" t="s">
        <v>74</v>
      </c>
      <c r="B14" s="104">
        <v>0.4</v>
      </c>
    </row>
    <row r="15" spans="1:2">
      <c r="A15" s="95" t="s">
        <v>76</v>
      </c>
      <c r="B15" s="104">
        <v>0.4</v>
      </c>
    </row>
    <row r="16" spans="1:2">
      <c r="A16" s="95" t="s">
        <v>119</v>
      </c>
      <c r="B16" s="104">
        <v>0.5</v>
      </c>
    </row>
    <row r="17" spans="1:2">
      <c r="A17" s="95" t="s">
        <v>120</v>
      </c>
      <c r="B17" s="104">
        <v>0.5</v>
      </c>
    </row>
    <row r="18" spans="1:2">
      <c r="A18" s="95" t="s">
        <v>70</v>
      </c>
      <c r="B18" s="104">
        <v>0.5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95"/>
  <sheetViews>
    <sheetView zoomScaleNormal="100" zoomScalePageLayoutView="132" workbookViewId="0">
      <pane ySplit="1" topLeftCell="A2" activePane="bottomLeft" state="frozen"/>
      <selection pane="bottomLeft"/>
    </sheetView>
  </sheetViews>
  <sheetFormatPr baseColWidth="10" defaultColWidth="8.83203125" defaultRowHeight="13"/>
  <cols>
    <col min="1" max="1" width="20" customWidth="1"/>
    <col min="2" max="3" width="10.6640625" bestFit="1" customWidth="1"/>
    <col min="4" max="6" width="11" bestFit="1" customWidth="1"/>
    <col min="7" max="7" width="10.6640625" bestFit="1" customWidth="1"/>
    <col min="8" max="10" width="11" bestFit="1" customWidth="1"/>
    <col min="11" max="11" width="10.6640625" bestFit="1" customWidth="1"/>
    <col min="12" max="14" width="11" bestFit="1" customWidth="1"/>
    <col min="15" max="23" width="10.6640625" bestFit="1" customWidth="1"/>
    <col min="24" max="24" width="11" bestFit="1" customWidth="1"/>
    <col min="25" max="26" width="10.6640625" bestFit="1" customWidth="1"/>
    <col min="27" max="30" width="10.6640625" style="47" bestFit="1" customWidth="1"/>
    <col min="31" max="36" width="8.83203125" style="47"/>
  </cols>
  <sheetData>
    <row r="1" spans="1:36" s="5" customFormat="1" ht="28">
      <c r="A1" s="19" t="s">
        <v>33</v>
      </c>
      <c r="B1" s="20" t="s">
        <v>47</v>
      </c>
      <c r="C1" s="20" t="s">
        <v>48</v>
      </c>
      <c r="D1" s="20" t="s">
        <v>49</v>
      </c>
      <c r="E1" s="20" t="s">
        <v>50</v>
      </c>
      <c r="F1" s="20" t="s">
        <v>51</v>
      </c>
      <c r="G1" s="20" t="s">
        <v>52</v>
      </c>
      <c r="H1" s="20" t="s">
        <v>53</v>
      </c>
      <c r="I1" s="20" t="s">
        <v>54</v>
      </c>
      <c r="J1" s="20" t="s">
        <v>55</v>
      </c>
      <c r="K1" s="20" t="s">
        <v>56</v>
      </c>
      <c r="L1" s="20" t="s">
        <v>57</v>
      </c>
      <c r="M1" s="20" t="s">
        <v>58</v>
      </c>
      <c r="N1" s="20" t="s">
        <v>59</v>
      </c>
      <c r="O1" s="20" t="s">
        <v>47</v>
      </c>
      <c r="P1" s="20" t="s">
        <v>48</v>
      </c>
      <c r="Q1" s="20" t="s">
        <v>49</v>
      </c>
      <c r="R1" s="20" t="s">
        <v>50</v>
      </c>
      <c r="S1" s="20" t="s">
        <v>51</v>
      </c>
      <c r="T1" s="20" t="s">
        <v>52</v>
      </c>
      <c r="U1" s="20" t="s">
        <v>53</v>
      </c>
      <c r="V1" s="20" t="s">
        <v>54</v>
      </c>
      <c r="W1" s="20" t="s">
        <v>56</v>
      </c>
      <c r="X1" s="20" t="s">
        <v>57</v>
      </c>
      <c r="Y1" s="20" t="s">
        <v>58</v>
      </c>
      <c r="Z1" s="31" t="s">
        <v>59</v>
      </c>
      <c r="AA1" s="37"/>
      <c r="AB1" s="37"/>
      <c r="AC1" s="37"/>
      <c r="AD1" s="37"/>
      <c r="AE1" s="37"/>
      <c r="AF1" s="37"/>
      <c r="AG1" s="37"/>
      <c r="AH1" s="37"/>
      <c r="AI1" s="37"/>
      <c r="AJ1" s="37"/>
    </row>
    <row r="2" spans="1:36" ht="14">
      <c r="A2" s="6" t="s">
        <v>0</v>
      </c>
      <c r="B2" s="26">
        <v>72.353858710338187</v>
      </c>
      <c r="C2" s="26">
        <v>54.960025529408618</v>
      </c>
      <c r="D2" s="26">
        <v>62.864092129520401</v>
      </c>
      <c r="E2" s="26">
        <v>74.904926578130727</v>
      </c>
      <c r="F2" s="26">
        <v>48.037111540857204</v>
      </c>
      <c r="G2" s="26">
        <v>60.004513452651942</v>
      </c>
      <c r="H2" s="26">
        <v>58.845542219744075</v>
      </c>
      <c r="I2" s="26">
        <v>50.583939296979544</v>
      </c>
      <c r="J2" s="26">
        <v>50.334281854158512</v>
      </c>
      <c r="K2" s="26">
        <v>74.159185497775312</v>
      </c>
      <c r="L2" s="26">
        <v>53.234098066624227</v>
      </c>
      <c r="M2" s="26">
        <v>55.990673192319981</v>
      </c>
      <c r="N2" s="26">
        <v>64.129856228203067</v>
      </c>
      <c r="O2" s="26">
        <v>73.685495375442883</v>
      </c>
      <c r="P2" s="26">
        <v>55.901969193922618</v>
      </c>
      <c r="Q2" s="26">
        <v>66.197264363363431</v>
      </c>
      <c r="R2" s="26">
        <v>73.697943061265178</v>
      </c>
      <c r="S2" s="26">
        <v>50.915158920778012</v>
      </c>
      <c r="T2" s="26">
        <v>66.426313496633142</v>
      </c>
      <c r="U2" s="26">
        <v>64.253595412682998</v>
      </c>
      <c r="V2" s="26">
        <v>51.301322530127266</v>
      </c>
      <c r="W2" s="26">
        <v>72.197315610764818</v>
      </c>
      <c r="X2" s="26">
        <v>55.185152512227106</v>
      </c>
      <c r="Y2" s="26">
        <v>50.210231528481053</v>
      </c>
      <c r="Z2" s="32">
        <v>58.17761723328335</v>
      </c>
      <c r="AA2" s="38"/>
      <c r="AB2" s="38"/>
      <c r="AC2" s="38"/>
      <c r="AD2" s="38"/>
      <c r="AE2" s="39"/>
      <c r="AF2" s="39"/>
      <c r="AG2" s="39"/>
      <c r="AH2" s="39"/>
      <c r="AI2" s="39"/>
      <c r="AJ2" s="39"/>
    </row>
    <row r="3" spans="1:36" ht="14">
      <c r="A3" s="6" t="s">
        <v>1</v>
      </c>
      <c r="B3" s="26">
        <v>0.86034973274418514</v>
      </c>
      <c r="C3" s="26">
        <v>0.85090982631877443</v>
      </c>
      <c r="D3" s="26">
        <v>0.62382948215567291</v>
      </c>
      <c r="E3" s="26">
        <v>0.15683853446427559</v>
      </c>
      <c r="F3" s="26">
        <v>1.7889867513652191</v>
      </c>
      <c r="G3" s="26">
        <v>1.3145428727913635</v>
      </c>
      <c r="H3" s="26">
        <v>1.4607421401534986</v>
      </c>
      <c r="I3" s="26">
        <v>2.8133184007242393</v>
      </c>
      <c r="J3" s="26">
        <v>2.9081020754262088</v>
      </c>
      <c r="K3" s="26">
        <v>0.33284403383270172</v>
      </c>
      <c r="L3" s="26">
        <v>1.21839934060643</v>
      </c>
      <c r="M3" s="26">
        <v>0.72946286717805298</v>
      </c>
      <c r="N3" s="26">
        <v>0.70497626925625878</v>
      </c>
      <c r="O3" s="26">
        <v>0.76978294766300415</v>
      </c>
      <c r="P3" s="26">
        <v>0.95618995774285243</v>
      </c>
      <c r="Q3" s="26">
        <v>0.23872459362764648</v>
      </c>
      <c r="R3" s="26">
        <v>0.11460862966376179</v>
      </c>
      <c r="S3" s="26">
        <v>2.0182477198115256</v>
      </c>
      <c r="T3" s="26">
        <v>0.92592555324028281</v>
      </c>
      <c r="U3" s="26">
        <v>1.1802111222583043</v>
      </c>
      <c r="V3" s="26">
        <v>2.7955297518508044</v>
      </c>
      <c r="W3" s="26">
        <v>0.2315535993047888</v>
      </c>
      <c r="X3" s="26">
        <v>1.6778635742124834</v>
      </c>
      <c r="Y3" s="26">
        <v>0.10430578035056637</v>
      </c>
      <c r="Z3" s="32">
        <v>0.16000354343239631</v>
      </c>
      <c r="AA3" s="39"/>
      <c r="AB3" s="39"/>
      <c r="AC3" s="39"/>
      <c r="AD3" s="39"/>
      <c r="AE3" s="39"/>
      <c r="AF3" s="39"/>
      <c r="AG3" s="39"/>
      <c r="AH3" s="39"/>
      <c r="AI3" s="39"/>
      <c r="AJ3" s="39"/>
    </row>
    <row r="4" spans="1:36" ht="14">
      <c r="A4" s="6" t="s">
        <v>2</v>
      </c>
      <c r="B4" s="26">
        <v>12.575198738821708</v>
      </c>
      <c r="C4" s="26">
        <v>18.303786717143836</v>
      </c>
      <c r="D4" s="26">
        <v>16.583859654379442</v>
      </c>
      <c r="E4" s="26">
        <v>14.149249053275497</v>
      </c>
      <c r="F4" s="26">
        <v>17.804679557785768</v>
      </c>
      <c r="G4" s="26">
        <v>14.677066848444342</v>
      </c>
      <c r="H4" s="26">
        <v>14.963643785542782</v>
      </c>
      <c r="I4" s="26">
        <v>13.589756337242639</v>
      </c>
      <c r="J4" s="26">
        <v>13.577419869016454</v>
      </c>
      <c r="K4" s="26">
        <v>14.006771667846362</v>
      </c>
      <c r="L4" s="26">
        <v>16.753663329002375</v>
      </c>
      <c r="M4" s="26">
        <v>18.955181310155915</v>
      </c>
      <c r="N4" s="26">
        <v>17.720547586279505</v>
      </c>
      <c r="O4" s="26">
        <v>12.791784202841525</v>
      </c>
      <c r="P4" s="26">
        <v>19.23191215888934</v>
      </c>
      <c r="Q4" s="26">
        <v>19.935147328351892</v>
      </c>
      <c r="R4" s="26">
        <v>15.495564013699239</v>
      </c>
      <c r="S4" s="26">
        <v>16.642934988661636</v>
      </c>
      <c r="T4" s="26">
        <v>14.139017230643644</v>
      </c>
      <c r="U4" s="26">
        <v>14.811778153939359</v>
      </c>
      <c r="V4" s="26">
        <v>13.36946071198342</v>
      </c>
      <c r="W4" s="26">
        <v>16.339280595980767</v>
      </c>
      <c r="X4" s="26">
        <v>14.103514403945205</v>
      </c>
      <c r="Y4" s="26">
        <v>29.526291539876897</v>
      </c>
      <c r="Z4" s="32">
        <v>25.546024446389019</v>
      </c>
      <c r="AA4" s="39"/>
      <c r="AB4" s="39"/>
      <c r="AC4" s="39"/>
      <c r="AD4" s="39"/>
      <c r="AE4" s="39"/>
      <c r="AF4" s="39"/>
      <c r="AG4" s="39"/>
      <c r="AH4" s="39"/>
      <c r="AI4" s="39"/>
      <c r="AJ4" s="39"/>
    </row>
    <row r="5" spans="1:36" ht="14">
      <c r="A5" s="6" t="s">
        <v>3</v>
      </c>
      <c r="B5" s="26">
        <v>1.2448671064930639</v>
      </c>
      <c r="C5" s="26">
        <v>1.6889263440469078</v>
      </c>
      <c r="D5" s="26">
        <v>1.2172091828231397</v>
      </c>
      <c r="E5" s="26">
        <v>0.45624083810880189</v>
      </c>
      <c r="F5" s="26">
        <v>2.2181471978252922</v>
      </c>
      <c r="G5" s="26">
        <v>2.1749995743892052</v>
      </c>
      <c r="H5" s="26">
        <v>2.2511335787460158</v>
      </c>
      <c r="I5" s="26">
        <v>2.0528921864186955</v>
      </c>
      <c r="J5" s="26">
        <v>2.0903278577878481</v>
      </c>
      <c r="K5" s="26">
        <v>0.69545233319801913</v>
      </c>
      <c r="L5" s="26">
        <v>2.0924440763607031</v>
      </c>
      <c r="M5" s="26">
        <v>1.5437553582130166</v>
      </c>
      <c r="N5" s="26">
        <v>1.6962261459706163</v>
      </c>
      <c r="O5" s="26">
        <v>1.1165590549726989</v>
      </c>
      <c r="P5" s="26">
        <v>1.6882902933759154</v>
      </c>
      <c r="Q5" s="26">
        <v>0.38059755772157217</v>
      </c>
      <c r="R5" s="26">
        <v>0.37539007816841186</v>
      </c>
      <c r="S5" s="26">
        <v>2.7279428764764706</v>
      </c>
      <c r="T5" s="26">
        <v>2.0438048255968702</v>
      </c>
      <c r="U5" s="26">
        <v>2.2473343668751453</v>
      </c>
      <c r="V5" s="26">
        <v>2.2591277361145776</v>
      </c>
      <c r="W5" s="26">
        <v>0.50965052438804892</v>
      </c>
      <c r="X5" s="26">
        <v>2.7929359225055244</v>
      </c>
      <c r="Y5" s="26">
        <v>0.26479652958978372</v>
      </c>
      <c r="Z5" s="32">
        <v>0.28809366343004739</v>
      </c>
      <c r="AA5" s="39"/>
      <c r="AB5" s="39"/>
      <c r="AC5" s="39"/>
      <c r="AD5" s="39"/>
      <c r="AE5" s="39"/>
      <c r="AF5" s="39"/>
      <c r="AG5" s="39"/>
      <c r="AH5" s="39"/>
      <c r="AI5" s="39"/>
      <c r="AJ5" s="39"/>
    </row>
    <row r="6" spans="1:36" ht="14">
      <c r="A6" s="6" t="s">
        <v>4</v>
      </c>
      <c r="B6" s="26">
        <v>2.4897342129861277</v>
      </c>
      <c r="C6" s="26">
        <v>5.6297544801563584</v>
      </c>
      <c r="D6" s="26">
        <v>3.4777405223518278</v>
      </c>
      <c r="E6" s="26">
        <v>0.91248167621760379</v>
      </c>
      <c r="F6" s="26">
        <v>7.3938239927509724</v>
      </c>
      <c r="G6" s="26">
        <v>5.4374989359730144</v>
      </c>
      <c r="H6" s="26">
        <v>5.6278339468650413</v>
      </c>
      <c r="I6" s="26">
        <v>10.264460932093478</v>
      </c>
      <c r="J6" s="26">
        <v>10.451639288939242</v>
      </c>
      <c r="K6" s="26">
        <v>1.3909046663960383</v>
      </c>
      <c r="L6" s="26">
        <v>6.9748135878690096</v>
      </c>
      <c r="M6" s="26">
        <v>5.1458511940433862</v>
      </c>
      <c r="N6" s="26">
        <v>4.2405653649265425</v>
      </c>
      <c r="O6" s="26">
        <v>2.2331181099453974</v>
      </c>
      <c r="P6" s="26">
        <v>5.6276343112530522</v>
      </c>
      <c r="Q6" s="26">
        <v>0.95149389430393028</v>
      </c>
      <c r="R6" s="26">
        <v>0.7507801563368236</v>
      </c>
      <c r="S6" s="26">
        <v>7.7941225042184881</v>
      </c>
      <c r="T6" s="26">
        <v>4.0876096511937403</v>
      </c>
      <c r="U6" s="26">
        <v>4.4946687337502897</v>
      </c>
      <c r="V6" s="26">
        <v>11.295638680572887</v>
      </c>
      <c r="W6" s="26">
        <v>1.0193010487760978</v>
      </c>
      <c r="X6" s="26">
        <v>9.3097864083517496</v>
      </c>
      <c r="Y6" s="26">
        <v>1.3239826479489185</v>
      </c>
      <c r="Z6" s="32">
        <v>0.82312475265727825</v>
      </c>
      <c r="AA6" s="39"/>
      <c r="AB6" s="39"/>
      <c r="AC6" s="39"/>
      <c r="AD6" s="39"/>
      <c r="AE6" s="39"/>
      <c r="AF6" s="39"/>
      <c r="AG6" s="39"/>
      <c r="AH6" s="39"/>
      <c r="AI6" s="39"/>
      <c r="AJ6" s="39"/>
    </row>
    <row r="7" spans="1:36" ht="14">
      <c r="A7" s="6" t="s">
        <v>5</v>
      </c>
      <c r="B7" s="27">
        <v>0.11304586103197216</v>
      </c>
      <c r="C7" s="27">
        <v>0.12641504574922405</v>
      </c>
      <c r="D7" s="27">
        <v>0.11097776652703843</v>
      </c>
      <c r="E7" s="27">
        <v>6.3309653505987926E-2</v>
      </c>
      <c r="F7" s="27">
        <v>0.17455443080336236</v>
      </c>
      <c r="G7" s="27">
        <v>0.2155844596281703</v>
      </c>
      <c r="H7" s="27">
        <v>0.20901469499282482</v>
      </c>
      <c r="I7" s="27">
        <v>0.21207485068905735</v>
      </c>
      <c r="J7" s="27">
        <v>0.21833943417029295</v>
      </c>
      <c r="K7" s="27">
        <v>9.5774887860589866E-2</v>
      </c>
      <c r="L7" s="27">
        <v>0.18628717086208987</v>
      </c>
      <c r="M7" s="27">
        <v>0.15317814798750967</v>
      </c>
      <c r="N7" s="27">
        <v>6.9757678777522675E-2</v>
      </c>
      <c r="O7" s="27">
        <v>9.8699246795441412E-2</v>
      </c>
      <c r="P7" s="27">
        <v>0.14681031781253231</v>
      </c>
      <c r="Q7" s="27">
        <v>3.7460435368254406E-2</v>
      </c>
      <c r="R7" s="27">
        <v>6.3327655259183477E-2</v>
      </c>
      <c r="S7" s="27">
        <v>0.2352270355504365</v>
      </c>
      <c r="T7" s="27">
        <v>0.18049463822383505</v>
      </c>
      <c r="U7" s="27">
        <v>0.17644660443936672</v>
      </c>
      <c r="V7" s="27">
        <v>0.2345673389078464</v>
      </c>
      <c r="W7" s="27">
        <v>5.2890634671000109E-2</v>
      </c>
      <c r="X7" s="27">
        <v>0.21796725913387152</v>
      </c>
      <c r="Y7" s="27">
        <v>4.1373809227155153E-2</v>
      </c>
      <c r="Z7" s="33">
        <v>2.6240190662042886E-2</v>
      </c>
      <c r="AA7" s="39"/>
      <c r="AB7" s="39"/>
      <c r="AC7" s="39"/>
      <c r="AD7" s="39"/>
      <c r="AE7" s="39"/>
      <c r="AF7" s="39"/>
      <c r="AG7" s="39"/>
      <c r="AH7" s="39"/>
      <c r="AI7" s="39"/>
      <c r="AJ7" s="39"/>
    </row>
    <row r="8" spans="1:36" ht="14">
      <c r="A8" s="6" t="s">
        <v>6</v>
      </c>
      <c r="B8" s="26">
        <v>0.86403749710286404</v>
      </c>
      <c r="C8" s="26">
        <v>3.4761010162955399</v>
      </c>
      <c r="D8" s="26">
        <v>3.1039824722746721</v>
      </c>
      <c r="E8" s="26">
        <v>0.34711894272393207</v>
      </c>
      <c r="F8" s="26">
        <v>5.2826529458346601</v>
      </c>
      <c r="G8" s="26">
        <v>2.9287761304754922</v>
      </c>
      <c r="H8" s="26">
        <v>3.3169775925448599</v>
      </c>
      <c r="I8" s="26">
        <v>5.5727397446579676</v>
      </c>
      <c r="J8" s="26">
        <v>5.324178977129554</v>
      </c>
      <c r="K8" s="26">
        <v>1.0225094355522544</v>
      </c>
      <c r="L8" s="26">
        <v>5.1510479637796838</v>
      </c>
      <c r="M8" s="26">
        <v>4.4486149002772608</v>
      </c>
      <c r="N8" s="26">
        <v>2.1377980470321498</v>
      </c>
      <c r="O8" s="26">
        <v>0.60213912484154042</v>
      </c>
      <c r="P8" s="26">
        <v>2.2166491862069324</v>
      </c>
      <c r="Q8" s="26">
        <v>0.20275818343973906</v>
      </c>
      <c r="R8" s="26">
        <v>0.22388827151802984</v>
      </c>
      <c r="S8" s="26">
        <v>3.2986548815975145</v>
      </c>
      <c r="T8" s="26">
        <v>0.65392242768977982</v>
      </c>
      <c r="U8" s="26">
        <v>1.0013462537015043</v>
      </c>
      <c r="V8" s="26">
        <v>5.5576307023341114</v>
      </c>
      <c r="W8" s="26">
        <v>0.14508836775742048</v>
      </c>
      <c r="X8" s="26">
        <v>4.0348310701592807</v>
      </c>
      <c r="Y8" s="26">
        <v>1.4413382135827963</v>
      </c>
      <c r="Z8" s="32">
        <v>0.29729324593598883</v>
      </c>
      <c r="AA8" s="39"/>
      <c r="AB8" s="39"/>
      <c r="AC8" s="39"/>
      <c r="AD8" s="39"/>
      <c r="AE8" s="39"/>
      <c r="AF8" s="39"/>
      <c r="AG8" s="39"/>
      <c r="AH8" s="39"/>
      <c r="AI8" s="39"/>
      <c r="AJ8" s="39"/>
    </row>
    <row r="9" spans="1:36" ht="14">
      <c r="A9" s="6" t="s">
        <v>7</v>
      </c>
      <c r="B9" s="26">
        <v>2.6226285841202746</v>
      </c>
      <c r="C9" s="26">
        <v>8.551434818915455</v>
      </c>
      <c r="D9" s="26">
        <v>6.4825108209135021</v>
      </c>
      <c r="E9" s="26">
        <v>1.5402883203655304</v>
      </c>
      <c r="F9" s="26">
        <v>10.081873280573953</v>
      </c>
      <c r="G9" s="26">
        <v>4.4738639767431065</v>
      </c>
      <c r="H9" s="26">
        <v>5.0144999022958752</v>
      </c>
      <c r="I9" s="26">
        <v>9.9439558639098049</v>
      </c>
      <c r="J9" s="26">
        <v>9.863720523034603</v>
      </c>
      <c r="K9" s="26">
        <v>1.5897246895208808</v>
      </c>
      <c r="L9" s="26">
        <v>9.3279807634064618</v>
      </c>
      <c r="M9" s="26">
        <v>7.6292175986407074</v>
      </c>
      <c r="N9" s="26">
        <v>4.6639586790389904</v>
      </c>
      <c r="O9" s="26">
        <v>2.4578679920452542</v>
      </c>
      <c r="P9" s="26">
        <v>8.6857242762378348</v>
      </c>
      <c r="Q9" s="26">
        <v>6.4890205287378393</v>
      </c>
      <c r="R9" s="26">
        <v>2.308048325459116</v>
      </c>
      <c r="S9" s="26">
        <v>7.4710136839712087</v>
      </c>
      <c r="T9" s="26">
        <v>1.9759755505099876</v>
      </c>
      <c r="U9" s="26">
        <v>3.0111404256214196</v>
      </c>
      <c r="V9" s="26">
        <v>9.8134311687271776</v>
      </c>
      <c r="W9" s="26">
        <v>3.1360522006574936</v>
      </c>
      <c r="X9" s="26">
        <v>8.0481616201948487</v>
      </c>
      <c r="Y9" s="26">
        <v>13.924494325798445</v>
      </c>
      <c r="Z9" s="32">
        <v>9.6705138654180214</v>
      </c>
      <c r="AA9" s="39"/>
      <c r="AB9" s="39"/>
      <c r="AC9" s="39"/>
      <c r="AD9" s="39"/>
      <c r="AE9" s="39"/>
      <c r="AF9" s="39"/>
      <c r="AG9" s="39"/>
      <c r="AH9" s="39"/>
      <c r="AI9" s="39"/>
      <c r="AJ9" s="39"/>
    </row>
    <row r="10" spans="1:36" ht="14">
      <c r="A10" s="6" t="s">
        <v>8</v>
      </c>
      <c r="B10" s="26">
        <v>4.0521055095993734</v>
      </c>
      <c r="C10" s="26">
        <v>2.7657855209483357</v>
      </c>
      <c r="D10" s="26">
        <v>3.9197628067537549</v>
      </c>
      <c r="E10" s="26">
        <v>4.2768730828703552</v>
      </c>
      <c r="F10" s="26">
        <v>3.6656974554061064</v>
      </c>
      <c r="G10" s="26">
        <v>5.6386281187953351</v>
      </c>
      <c r="H10" s="26">
        <v>5.3621152944153243</v>
      </c>
      <c r="I10" s="26">
        <v>2.8680427440942187</v>
      </c>
      <c r="J10" s="26">
        <v>2.8904096601551674</v>
      </c>
      <c r="K10" s="26">
        <v>2.6460808712758763</v>
      </c>
      <c r="L10" s="26">
        <v>3.2200495327302292</v>
      </c>
      <c r="M10" s="26">
        <v>3.4766337119320498</v>
      </c>
      <c r="N10" s="26">
        <v>2.3933072019982267</v>
      </c>
      <c r="O10" s="26">
        <v>3.814169180151842</v>
      </c>
      <c r="P10" s="26">
        <v>3.2574286513953319</v>
      </c>
      <c r="Q10" s="26">
        <v>4.2737804803181136</v>
      </c>
      <c r="R10" s="26">
        <v>4.402650633817542</v>
      </c>
      <c r="S10" s="26">
        <v>4.5846487723234679</v>
      </c>
      <c r="T10" s="26">
        <v>5.8414963787701373</v>
      </c>
      <c r="U10" s="26">
        <v>5.537862388579275</v>
      </c>
      <c r="V10" s="26">
        <v>2.7539196339412064</v>
      </c>
      <c r="W10" s="26">
        <v>3.0026053804096327</v>
      </c>
      <c r="X10" s="26">
        <v>3.4134209060756842</v>
      </c>
      <c r="Y10" s="26">
        <v>2.9709369722409367</v>
      </c>
      <c r="Z10" s="32">
        <v>3.8032780044179426</v>
      </c>
      <c r="AA10" s="39"/>
      <c r="AB10" s="39"/>
      <c r="AC10" s="39"/>
      <c r="AD10" s="39"/>
      <c r="AE10" s="39"/>
      <c r="AF10" s="39"/>
      <c r="AG10" s="39"/>
      <c r="AH10" s="39"/>
      <c r="AI10" s="39"/>
      <c r="AJ10" s="39"/>
    </row>
    <row r="11" spans="1:36" ht="14">
      <c r="A11" s="6" t="s">
        <v>9</v>
      </c>
      <c r="B11" s="27">
        <v>2.373322013030414</v>
      </c>
      <c r="C11" s="27">
        <v>1.6988481572591565</v>
      </c>
      <c r="D11" s="27">
        <v>1.103379718694973</v>
      </c>
      <c r="E11" s="27">
        <v>3.0247010114215716</v>
      </c>
      <c r="F11" s="27">
        <v>2.0871126846961729</v>
      </c>
      <c r="G11" s="27">
        <v>2.2829946425931089</v>
      </c>
      <c r="H11" s="27">
        <v>2.0594325698149079</v>
      </c>
      <c r="I11" s="27">
        <v>0.48804452509558349</v>
      </c>
      <c r="J11" s="27">
        <v>0.47919729947991224</v>
      </c>
      <c r="K11" s="27">
        <v>3.8031468905285046</v>
      </c>
      <c r="L11" s="27">
        <v>0.88017913373167644</v>
      </c>
      <c r="M11" s="27">
        <v>0.96228133779563652</v>
      </c>
      <c r="N11" s="27">
        <v>1.358824320129115</v>
      </c>
      <c r="O11" s="27">
        <v>2.4059127695412834</v>
      </c>
      <c r="P11" s="27">
        <v>2.1823865863597929</v>
      </c>
      <c r="Q11" s="27">
        <v>1.2594698819330792</v>
      </c>
      <c r="R11" s="27">
        <v>2.5624274405727703</v>
      </c>
      <c r="S11" s="27">
        <v>3.8168270559193154</v>
      </c>
      <c r="T11" s="27">
        <v>3.6964572040678845</v>
      </c>
      <c r="U11" s="27">
        <v>3.19894449271984</v>
      </c>
      <c r="V11" s="27">
        <v>0.48261789364172436</v>
      </c>
      <c r="W11" s="27">
        <v>3.3901411773893533</v>
      </c>
      <c r="X11" s="27">
        <v>1.2133211139279529</v>
      </c>
      <c r="Y11" s="27">
        <v>0.10709246067666708</v>
      </c>
      <c r="Z11" s="33">
        <v>1.1496052654136415</v>
      </c>
      <c r="AA11" s="39"/>
      <c r="AB11" s="39"/>
      <c r="AC11" s="39"/>
      <c r="AD11" s="39"/>
      <c r="AE11" s="39"/>
      <c r="AF11" s="39"/>
      <c r="AG11" s="39"/>
      <c r="AH11" s="39"/>
      <c r="AI11" s="39"/>
      <c r="AJ11" s="39"/>
    </row>
    <row r="12" spans="1:36" ht="14">
      <c r="A12" s="6" t="s">
        <v>10</v>
      </c>
      <c r="B12" s="27">
        <v>0.17067220278334425</v>
      </c>
      <c r="C12" s="27">
        <v>0.23880323285875607</v>
      </c>
      <c r="D12" s="27">
        <v>0.12257442958979231</v>
      </c>
      <c r="E12" s="27">
        <v>6.3344568539388121E-2</v>
      </c>
      <c r="F12" s="27">
        <v>0.58487675243887927</v>
      </c>
      <c r="G12" s="27">
        <v>0.24023833225159588</v>
      </c>
      <c r="H12" s="27">
        <v>0.25964445029658151</v>
      </c>
      <c r="I12" s="27">
        <v>0.30502572567261288</v>
      </c>
      <c r="J12" s="27">
        <v>0.31237716517227943</v>
      </c>
      <c r="K12" s="27">
        <v>8.6749292967123401E-2</v>
      </c>
      <c r="L12" s="27">
        <v>0.18077748187842244</v>
      </c>
      <c r="M12" s="27">
        <v>0.23543864735155098</v>
      </c>
      <c r="N12" s="27">
        <v>0.14667306857236037</v>
      </c>
      <c r="O12" s="27">
        <v>0.13635121306738029</v>
      </c>
      <c r="P12" s="27">
        <v>0.27417175420005552</v>
      </c>
      <c r="Q12" s="27">
        <v>7.2418628118199393E-2</v>
      </c>
      <c r="R12" s="27">
        <v>4.2985820072406165E-2</v>
      </c>
      <c r="S12" s="27">
        <v>0.76856143691485701</v>
      </c>
      <c r="T12" s="27">
        <v>0.23377228695548219</v>
      </c>
      <c r="U12" s="27">
        <v>0.31185494899340693</v>
      </c>
      <c r="V12" s="27">
        <v>0.36311845095764916</v>
      </c>
      <c r="W12" s="27">
        <v>2.7187842444272192E-2</v>
      </c>
      <c r="X12" s="27">
        <v>0.28289738870133824</v>
      </c>
      <c r="Y12" s="27">
        <v>0.11168880449164517</v>
      </c>
      <c r="Z12" s="33">
        <v>8.7072774035962822E-2</v>
      </c>
      <c r="AA12" s="39"/>
      <c r="AB12" s="39"/>
      <c r="AC12" s="39"/>
      <c r="AD12" s="39"/>
      <c r="AE12" s="39"/>
      <c r="AF12" s="39"/>
      <c r="AG12" s="39"/>
      <c r="AH12" s="39"/>
      <c r="AI12" s="39"/>
      <c r="AJ12" s="39"/>
    </row>
    <row r="13" spans="1:36" ht="14">
      <c r="A13" s="6" t="s">
        <v>16</v>
      </c>
      <c r="B13" s="27">
        <v>3.0724130431476959E-3</v>
      </c>
      <c r="C13" s="27">
        <v>1.0826176372576271</v>
      </c>
      <c r="D13" s="27">
        <v>3.0084938780138124E-3</v>
      </c>
      <c r="E13" s="27">
        <v>3.0685298133198671E-3</v>
      </c>
      <c r="F13" s="27">
        <v>5.7550799269232865E-2</v>
      </c>
      <c r="G13" s="27">
        <v>6.0990236895212459E-3</v>
      </c>
      <c r="H13" s="27">
        <v>3.0419063021229239E-3</v>
      </c>
      <c r="I13" s="27">
        <v>0.1633148906801653</v>
      </c>
      <c r="J13" s="27">
        <v>0.38673854267097418</v>
      </c>
      <c r="K13" s="27">
        <v>1.6048043876446743E-2</v>
      </c>
      <c r="L13" s="27">
        <v>3.9628008188921362E-3</v>
      </c>
      <c r="M13" s="27">
        <v>0.15697849620789356</v>
      </c>
      <c r="N13" s="27">
        <v>0.26553448469932878</v>
      </c>
      <c r="O13" s="27">
        <v>0</v>
      </c>
      <c r="P13" s="27">
        <v>0</v>
      </c>
      <c r="Q13" s="27">
        <v>0</v>
      </c>
      <c r="R13" s="27">
        <v>0</v>
      </c>
      <c r="S13" s="27">
        <v>0</v>
      </c>
      <c r="T13" s="27">
        <v>0</v>
      </c>
      <c r="U13" s="27">
        <v>0</v>
      </c>
      <c r="V13" s="27">
        <v>0</v>
      </c>
      <c r="W13" s="27">
        <v>0</v>
      </c>
      <c r="X13" s="27">
        <v>0</v>
      </c>
      <c r="Y13" s="27">
        <v>0</v>
      </c>
      <c r="Z13" s="33">
        <v>0</v>
      </c>
      <c r="AA13" s="39"/>
      <c r="AB13" s="39"/>
      <c r="AC13" s="39"/>
      <c r="AD13" s="39"/>
      <c r="AE13" s="39"/>
      <c r="AF13" s="39"/>
      <c r="AG13" s="39"/>
      <c r="AH13" s="39"/>
      <c r="AI13" s="39"/>
      <c r="AJ13" s="39"/>
    </row>
    <row r="14" spans="1:36" ht="14">
      <c r="A14" s="6" t="s">
        <v>11</v>
      </c>
      <c r="B14" s="26">
        <v>1.0223353588437691</v>
      </c>
      <c r="C14" s="26">
        <v>2.8789733631643029</v>
      </c>
      <c r="D14" s="26">
        <v>0.16147359607662579</v>
      </c>
      <c r="E14" s="26">
        <v>1.3302486986697331</v>
      </c>
      <c r="F14" s="26">
        <v>-0.09</v>
      </c>
      <c r="G14" s="26">
        <v>-7.64370158989022E-2</v>
      </c>
      <c r="H14" s="26">
        <v>-0.15758736829096653</v>
      </c>
      <c r="I14" s="26">
        <v>-0.92524896004033075</v>
      </c>
      <c r="J14" s="26">
        <v>-0.42114129290378527</v>
      </c>
      <c r="K14" s="26">
        <v>4.8459973096954228</v>
      </c>
      <c r="L14" s="26">
        <v>-0.12669891730027533</v>
      </c>
      <c r="M14" s="26">
        <v>0.51270742598818242</v>
      </c>
      <c r="N14" s="26">
        <v>5.9578194000303712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32">
        <v>0</v>
      </c>
      <c r="AA14" s="39"/>
      <c r="AB14" s="39"/>
      <c r="AC14" s="39"/>
      <c r="AD14" s="39"/>
      <c r="AE14" s="39"/>
      <c r="AF14" s="39"/>
      <c r="AG14" s="39"/>
      <c r="AH14" s="39"/>
      <c r="AI14" s="39"/>
      <c r="AJ14" s="39"/>
    </row>
    <row r="15" spans="1:36" ht="14">
      <c r="A15" s="6" t="s">
        <v>13</v>
      </c>
      <c r="B15" s="12">
        <f t="shared" ref="B15:Z15" si="0">SUM(B2:B13)</f>
        <v>99.722892582094673</v>
      </c>
      <c r="C15" s="12">
        <f t="shared" si="0"/>
        <v>99.3734083263586</v>
      </c>
      <c r="D15" s="12">
        <f t="shared" si="0"/>
        <v>99.612927479862208</v>
      </c>
      <c r="E15" s="12">
        <f t="shared" si="0"/>
        <v>99.898440789436989</v>
      </c>
      <c r="F15" s="12">
        <f t="shared" si="0"/>
        <v>99.177067389606819</v>
      </c>
      <c r="G15" s="12">
        <f t="shared" si="0"/>
        <v>99.394806368426202</v>
      </c>
      <c r="H15" s="12">
        <f t="shared" si="0"/>
        <v>99.373622081713918</v>
      </c>
      <c r="I15" s="12">
        <f t="shared" si="0"/>
        <v>98.857565498258026</v>
      </c>
      <c r="J15" s="12">
        <f t="shared" si="0"/>
        <v>98.836732547141025</v>
      </c>
      <c r="K15" s="12">
        <f t="shared" si="0"/>
        <v>99.845192310630111</v>
      </c>
      <c r="L15" s="12">
        <f t="shared" si="0"/>
        <v>99.223703247670201</v>
      </c>
      <c r="M15" s="12">
        <f t="shared" si="0"/>
        <v>99.427266762102974</v>
      </c>
      <c r="N15" s="12">
        <f t="shared" si="0"/>
        <v>99.528025074883672</v>
      </c>
      <c r="O15" s="12">
        <f t="shared" si="0"/>
        <v>100.11187921730826</v>
      </c>
      <c r="P15" s="12">
        <f t="shared" si="0"/>
        <v>100.16916668739626</v>
      </c>
      <c r="Q15" s="12">
        <f t="shared" si="0"/>
        <v>100.03813587528371</v>
      </c>
      <c r="R15" s="12">
        <f t="shared" si="0"/>
        <v>100.03761408583247</v>
      </c>
      <c r="S15" s="12">
        <f t="shared" si="0"/>
        <v>100.27333987622293</v>
      </c>
      <c r="T15" s="12">
        <f t="shared" si="0"/>
        <v>100.20478924352477</v>
      </c>
      <c r="U15" s="12">
        <f t="shared" si="0"/>
        <v>100.22518290356091</v>
      </c>
      <c r="V15" s="12">
        <f t="shared" si="0"/>
        <v>100.22636459915869</v>
      </c>
      <c r="W15" s="12">
        <f t="shared" si="0"/>
        <v>100.0510669825437</v>
      </c>
      <c r="X15" s="12">
        <f t="shared" si="0"/>
        <v>100.27985217943505</v>
      </c>
      <c r="Y15" s="12">
        <f t="shared" si="0"/>
        <v>100.02653261226487</v>
      </c>
      <c r="Z15" s="12">
        <f t="shared" si="0"/>
        <v>100.02886698507568</v>
      </c>
      <c r="AA15" s="40"/>
      <c r="AB15" s="40"/>
      <c r="AC15" s="40"/>
      <c r="AD15" s="40"/>
      <c r="AE15" s="40"/>
      <c r="AF15" s="40"/>
      <c r="AG15" s="40"/>
      <c r="AH15" s="40"/>
      <c r="AI15" s="40"/>
      <c r="AJ15" s="40"/>
    </row>
    <row r="16" spans="1:36" ht="14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40"/>
      <c r="AB16" s="40"/>
      <c r="AC16" s="40"/>
      <c r="AD16" s="40"/>
      <c r="AE16" s="40"/>
      <c r="AF16" s="40"/>
      <c r="AG16" s="40"/>
      <c r="AH16" s="40"/>
      <c r="AI16" s="40"/>
      <c r="AJ16" s="40"/>
    </row>
    <row r="17" spans="1:36" ht="14">
      <c r="A17" s="21" t="s">
        <v>14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40"/>
      <c r="AB17" s="40"/>
      <c r="AC17" s="40"/>
      <c r="AD17" s="40"/>
      <c r="AE17" s="40"/>
      <c r="AF17" s="40"/>
      <c r="AG17" s="40"/>
      <c r="AH17" s="40"/>
      <c r="AI17" s="40"/>
      <c r="AJ17" s="40"/>
    </row>
    <row r="18" spans="1:36" s="1" customFormat="1" ht="16" thickBot="1">
      <c r="A18" s="22" t="s">
        <v>33</v>
      </c>
      <c r="B18" s="23" t="str">
        <f>B$1</f>
        <v>Askja</v>
      </c>
      <c r="C18" s="23" t="str">
        <f>C$1</f>
        <v>Aso</v>
      </c>
      <c r="D18" s="23" t="str">
        <f>D$1</f>
        <v>Augustine</v>
      </c>
      <c r="E18" s="23" t="str">
        <f>E$1</f>
        <v>Chaitén</v>
      </c>
      <c r="F18" s="23" t="str">
        <f t="shared" ref="F18:Z18" si="1">F$1</f>
        <v>Etna</v>
      </c>
      <c r="G18" s="23" t="str">
        <f t="shared" si="1"/>
        <v>Eyjafjallajökull (a)</v>
      </c>
      <c r="H18" s="23" t="str">
        <f t="shared" si="1"/>
        <v>Eyjafjallajökull (b)</v>
      </c>
      <c r="I18" s="23" t="str">
        <f t="shared" si="1"/>
        <v>Grímsvötn (a)</v>
      </c>
      <c r="J18" s="23" t="str">
        <f t="shared" si="1"/>
        <v>Grímsvötn (b)</v>
      </c>
      <c r="K18" s="23" t="str">
        <f t="shared" si="1"/>
        <v>Nisyros</v>
      </c>
      <c r="L18" s="23" t="str">
        <f t="shared" si="1"/>
        <v>Okmok</v>
      </c>
      <c r="M18" s="23" t="str">
        <f t="shared" si="1"/>
        <v>Spurr</v>
      </c>
      <c r="N18" s="23" t="str">
        <f t="shared" si="1"/>
        <v>Tongariro</v>
      </c>
      <c r="O18" s="23" t="str">
        <f t="shared" si="1"/>
        <v>Askja</v>
      </c>
      <c r="P18" s="23" t="str">
        <f t="shared" si="1"/>
        <v>Aso</v>
      </c>
      <c r="Q18" s="23" t="str">
        <f t="shared" si="1"/>
        <v>Augustine</v>
      </c>
      <c r="R18" s="23" t="str">
        <f t="shared" si="1"/>
        <v>Chaitén</v>
      </c>
      <c r="S18" s="23" t="str">
        <f t="shared" si="1"/>
        <v>Etna</v>
      </c>
      <c r="T18" s="23" t="str">
        <f t="shared" si="1"/>
        <v>Eyjafjallajökull (a)</v>
      </c>
      <c r="U18" s="23" t="str">
        <f t="shared" si="1"/>
        <v>Eyjafjallajökull (b)</v>
      </c>
      <c r="V18" s="23" t="str">
        <f t="shared" si="1"/>
        <v>Grímsvötn (a)</v>
      </c>
      <c r="W18" s="23" t="str">
        <f t="shared" si="1"/>
        <v>Nisyros</v>
      </c>
      <c r="X18" s="23" t="str">
        <f t="shared" si="1"/>
        <v>Okmok</v>
      </c>
      <c r="Y18" s="23" t="str">
        <f t="shared" si="1"/>
        <v>Spurr</v>
      </c>
      <c r="Z18" s="23" t="str">
        <f t="shared" si="1"/>
        <v>Tongariro</v>
      </c>
      <c r="AA18" s="41"/>
      <c r="AB18" s="41"/>
      <c r="AC18" s="41"/>
      <c r="AD18" s="41"/>
      <c r="AE18" s="41"/>
      <c r="AF18" s="41"/>
      <c r="AG18" s="41"/>
      <c r="AH18" s="41"/>
      <c r="AI18" s="41"/>
      <c r="AJ18" s="41"/>
    </row>
    <row r="19" spans="1:36" ht="15" thickTop="1">
      <c r="A19" s="6" t="s">
        <v>0</v>
      </c>
      <c r="B19" s="25">
        <f t="shared" ref="B19:Z19" si="2">B2/B$15*100</f>
        <v>72.55491375841757</v>
      </c>
      <c r="C19" s="25">
        <f t="shared" si="2"/>
        <v>55.306571903935165</v>
      </c>
      <c r="D19" s="25">
        <f t="shared" si="2"/>
        <v>63.108367277157903</v>
      </c>
      <c r="E19" s="25">
        <f t="shared" si="2"/>
        <v>74.981076767767718</v>
      </c>
      <c r="F19" s="25">
        <f t="shared" si="2"/>
        <v>48.435704750321356</v>
      </c>
      <c r="G19" s="25">
        <f t="shared" si="2"/>
        <v>60.369868049476885</v>
      </c>
      <c r="H19" s="25">
        <f t="shared" si="2"/>
        <v>59.216461055788002</v>
      </c>
      <c r="I19" s="25">
        <f t="shared" si="2"/>
        <v>51.168505963128219</v>
      </c>
      <c r="J19" s="25">
        <f t="shared" si="2"/>
        <v>50.926695528052932</v>
      </c>
      <c r="K19" s="25">
        <f t="shared" si="2"/>
        <v>74.274167620467281</v>
      </c>
      <c r="L19" s="25">
        <f t="shared" si="2"/>
        <v>53.650585821966054</v>
      </c>
      <c r="M19" s="25">
        <f t="shared" si="2"/>
        <v>56.313197592253452</v>
      </c>
      <c r="N19" s="25">
        <f t="shared" si="2"/>
        <v>64.433968402319394</v>
      </c>
      <c r="O19" s="25">
        <f t="shared" si="2"/>
        <v>73.603148748708591</v>
      </c>
      <c r="P19" s="25">
        <f t="shared" si="2"/>
        <v>55.807561391000824</v>
      </c>
      <c r="Q19" s="25">
        <f t="shared" si="2"/>
        <v>66.172029080880449</v>
      </c>
      <c r="R19" s="25">
        <f t="shared" si="2"/>
        <v>73.670232676713169</v>
      </c>
      <c r="S19" s="25">
        <f t="shared" si="2"/>
        <v>50.776366862445698</v>
      </c>
      <c r="T19" s="25">
        <f t="shared" si="2"/>
        <v>66.29055756526688</v>
      </c>
      <c r="U19" s="25">
        <f t="shared" si="2"/>
        <v>64.109232381755149</v>
      </c>
      <c r="V19" s="25">
        <f t="shared" si="2"/>
        <v>51.18545677606857</v>
      </c>
      <c r="W19" s="25">
        <f t="shared" si="2"/>
        <v>72.160465438475896</v>
      </c>
      <c r="X19" s="25">
        <f t="shared" si="2"/>
        <v>55.031146648961879</v>
      </c>
      <c r="Y19" s="25">
        <f t="shared" si="2"/>
        <v>50.196912976192145</v>
      </c>
      <c r="Z19" s="34">
        <f t="shared" si="2"/>
        <v>58.160827955757469</v>
      </c>
      <c r="AA19" s="42"/>
      <c r="AB19" s="42"/>
      <c r="AC19" s="42"/>
      <c r="AD19" s="42"/>
      <c r="AE19" s="43"/>
      <c r="AF19" s="43"/>
      <c r="AG19" s="43"/>
      <c r="AH19" s="43"/>
      <c r="AI19" s="43"/>
      <c r="AJ19" s="43"/>
    </row>
    <row r="20" spans="1:36" ht="14">
      <c r="A20" s="6" t="s">
        <v>1</v>
      </c>
      <c r="B20" s="25">
        <f t="shared" ref="B20:Z20" si="3">B3/B$15*100</f>
        <v>0.86274045052987336</v>
      </c>
      <c r="C20" s="25">
        <f t="shared" si="3"/>
        <v>0.85627517527047758</v>
      </c>
      <c r="D20" s="25">
        <f t="shared" si="3"/>
        <v>0.62625353750574853</v>
      </c>
      <c r="E20" s="25">
        <f t="shared" si="3"/>
        <v>0.15699798037374305</v>
      </c>
      <c r="F20" s="25">
        <f t="shared" si="3"/>
        <v>1.8038310654391203</v>
      </c>
      <c r="G20" s="25">
        <f t="shared" si="3"/>
        <v>1.3225468420540551</v>
      </c>
      <c r="H20" s="25">
        <f t="shared" si="3"/>
        <v>1.4699495797308717</v>
      </c>
      <c r="I20" s="25">
        <f t="shared" si="3"/>
        <v>2.8458301461751181</v>
      </c>
      <c r="J20" s="25">
        <f t="shared" si="3"/>
        <v>2.9423292337584761</v>
      </c>
      <c r="K20" s="25">
        <f t="shared" si="3"/>
        <v>0.33336010090218954</v>
      </c>
      <c r="L20" s="25">
        <f t="shared" si="3"/>
        <v>1.2279317347843881</v>
      </c>
      <c r="M20" s="25">
        <f t="shared" si="3"/>
        <v>0.73366480939621903</v>
      </c>
      <c r="N20" s="25">
        <f t="shared" si="3"/>
        <v>0.70831935902058063</v>
      </c>
      <c r="O20" s="25">
        <f t="shared" si="3"/>
        <v>0.76892268298357647</v>
      </c>
      <c r="P20" s="25">
        <f t="shared" si="3"/>
        <v>0.95457513460892618</v>
      </c>
      <c r="Q20" s="25">
        <f t="shared" si="3"/>
        <v>0.23863358861990533</v>
      </c>
      <c r="R20" s="25">
        <f t="shared" si="3"/>
        <v>0.11456553688438366</v>
      </c>
      <c r="S20" s="25">
        <f t="shared" si="3"/>
        <v>2.0127460821618626</v>
      </c>
      <c r="T20" s="25">
        <f t="shared" si="3"/>
        <v>0.92403323257337822</v>
      </c>
      <c r="U20" s="25">
        <f t="shared" si="3"/>
        <v>1.1775594596758501</v>
      </c>
      <c r="V20" s="25">
        <f t="shared" si="3"/>
        <v>2.7892159543361017</v>
      </c>
      <c r="W20" s="25">
        <f t="shared" si="3"/>
        <v>0.23143541222322883</v>
      </c>
      <c r="X20" s="25">
        <f t="shared" si="3"/>
        <v>1.6731811403253867</v>
      </c>
      <c r="Y20" s="25">
        <f t="shared" si="3"/>
        <v>0.10427811264326162</v>
      </c>
      <c r="Z20" s="34">
        <f t="shared" si="3"/>
        <v>0.15995736856268586</v>
      </c>
      <c r="AA20" s="43"/>
      <c r="AB20" s="43"/>
      <c r="AC20" s="43"/>
      <c r="AD20" s="43"/>
      <c r="AE20" s="43"/>
      <c r="AF20" s="43"/>
      <c r="AG20" s="43"/>
      <c r="AH20" s="43"/>
      <c r="AI20" s="43"/>
      <c r="AJ20" s="43"/>
    </row>
    <row r="21" spans="1:36" ht="14">
      <c r="A21" s="6" t="s">
        <v>2</v>
      </c>
      <c r="B21" s="25">
        <f t="shared" ref="B21:Z21" si="4">B4/B$15*100</f>
        <v>12.61014237876168</v>
      </c>
      <c r="C21" s="25">
        <f t="shared" si="4"/>
        <v>18.419199890005981</v>
      </c>
      <c r="D21" s="25">
        <f t="shared" si="4"/>
        <v>16.648300651270432</v>
      </c>
      <c r="E21" s="25">
        <f t="shared" si="4"/>
        <v>14.163633527673239</v>
      </c>
      <c r="F21" s="25">
        <f t="shared" si="4"/>
        <v>17.952415842103832</v>
      </c>
      <c r="G21" s="25">
        <f t="shared" si="4"/>
        <v>14.766432356677608</v>
      </c>
      <c r="H21" s="25">
        <f t="shared" si="4"/>
        <v>15.057963544126759</v>
      </c>
      <c r="I21" s="25">
        <f t="shared" si="4"/>
        <v>13.746804575601354</v>
      </c>
      <c r="J21" s="25">
        <f t="shared" si="4"/>
        <v>13.737220483832353</v>
      </c>
      <c r="K21" s="25">
        <f t="shared" si="4"/>
        <v>14.028488847284356</v>
      </c>
      <c r="L21" s="25">
        <f t="shared" si="4"/>
        <v>16.884739009573053</v>
      </c>
      <c r="M21" s="25">
        <f t="shared" si="4"/>
        <v>19.064369289673309</v>
      </c>
      <c r="N21" s="25">
        <f t="shared" si="4"/>
        <v>17.804580742908122</v>
      </c>
      <c r="O21" s="25">
        <f t="shared" si="4"/>
        <v>12.777488848326367</v>
      </c>
      <c r="P21" s="25">
        <f t="shared" si="4"/>
        <v>19.199433113891708</v>
      </c>
      <c r="Q21" s="25">
        <f t="shared" si="4"/>
        <v>19.927547783582042</v>
      </c>
      <c r="R21" s="25">
        <f t="shared" si="4"/>
        <v>15.489737690469122</v>
      </c>
      <c r="S21" s="25">
        <f t="shared" si="4"/>
        <v>16.597567218969285</v>
      </c>
      <c r="T21" s="25">
        <f t="shared" si="4"/>
        <v>14.110121220136499</v>
      </c>
      <c r="U21" s="25">
        <f t="shared" si="4"/>
        <v>14.778499499663283</v>
      </c>
      <c r="V21" s="25">
        <f t="shared" si="4"/>
        <v>13.33926533747154</v>
      </c>
      <c r="W21" s="25">
        <f t="shared" si="4"/>
        <v>16.330940877253759</v>
      </c>
      <c r="X21" s="25">
        <f t="shared" si="4"/>
        <v>14.064155558096736</v>
      </c>
      <c r="Y21" s="25">
        <f t="shared" si="4"/>
        <v>29.518459521465502</v>
      </c>
      <c r="Z21" s="34">
        <f t="shared" si="4"/>
        <v>25.538652207467759</v>
      </c>
      <c r="AA21" s="43"/>
      <c r="AB21" s="43"/>
      <c r="AC21" s="43"/>
      <c r="AD21" s="43"/>
      <c r="AE21" s="43"/>
      <c r="AF21" s="43"/>
      <c r="AG21" s="43"/>
      <c r="AH21" s="43"/>
      <c r="AI21" s="43"/>
      <c r="AJ21" s="43"/>
    </row>
    <row r="22" spans="1:36" ht="14">
      <c r="A22" s="6" t="s">
        <v>3</v>
      </c>
      <c r="B22" s="25">
        <f t="shared" ref="B22:Z22" si="5">B5/B$15*100</f>
        <v>1.2483263113013439</v>
      </c>
      <c r="C22" s="25">
        <f t="shared" si="5"/>
        <v>1.6995757441469614</v>
      </c>
      <c r="D22" s="25">
        <f t="shared" si="5"/>
        <v>1.2219389727997014</v>
      </c>
      <c r="E22" s="25">
        <f t="shared" si="5"/>
        <v>0.45670466375992097</v>
      </c>
      <c r="F22" s="25">
        <f t="shared" si="5"/>
        <v>2.2365525178431938</v>
      </c>
      <c r="G22" s="25">
        <f t="shared" si="5"/>
        <v>2.1882426797303132</v>
      </c>
      <c r="H22" s="25">
        <f t="shared" si="5"/>
        <v>2.265323062185387</v>
      </c>
      <c r="I22" s="25">
        <f t="shared" si="5"/>
        <v>2.0766161659674589</v>
      </c>
      <c r="J22" s="25">
        <f t="shared" si="5"/>
        <v>2.1149301518955497</v>
      </c>
      <c r="K22" s="25">
        <f t="shared" si="5"/>
        <v>0.69653061615063583</v>
      </c>
      <c r="L22" s="25">
        <f t="shared" si="5"/>
        <v>2.1088147366741565</v>
      </c>
      <c r="M22" s="25">
        <f t="shared" si="5"/>
        <v>1.5526478887393331</v>
      </c>
      <c r="N22" s="25">
        <f t="shared" si="5"/>
        <v>1.7042698724247733</v>
      </c>
      <c r="O22" s="25">
        <f t="shared" si="5"/>
        <v>1.1153112534717637</v>
      </c>
      <c r="P22" s="25">
        <f t="shared" si="5"/>
        <v>1.6854390918960733</v>
      </c>
      <c r="Q22" s="25">
        <f t="shared" si="5"/>
        <v>0.38045246884254058</v>
      </c>
      <c r="R22" s="25">
        <f t="shared" si="5"/>
        <v>0.37524893171315182</v>
      </c>
      <c r="S22" s="25">
        <f t="shared" si="5"/>
        <v>2.7205066469749921</v>
      </c>
      <c r="T22" s="25">
        <f t="shared" si="5"/>
        <v>2.0396278870762066</v>
      </c>
      <c r="U22" s="25">
        <f t="shared" si="5"/>
        <v>2.2422851241265231</v>
      </c>
      <c r="V22" s="25">
        <f t="shared" si="5"/>
        <v>2.2540254205065131</v>
      </c>
      <c r="W22" s="25">
        <f t="shared" si="5"/>
        <v>0.50939039408442255</v>
      </c>
      <c r="X22" s="25">
        <f t="shared" si="5"/>
        <v>2.7851416429174667</v>
      </c>
      <c r="Y22" s="25">
        <f t="shared" si="5"/>
        <v>0.26472629078948534</v>
      </c>
      <c r="Z22" s="34">
        <f t="shared" si="5"/>
        <v>0.28801052347521944</v>
      </c>
      <c r="AA22" s="43"/>
      <c r="AB22" s="43"/>
      <c r="AC22" s="43"/>
      <c r="AD22" s="43"/>
      <c r="AE22" s="43"/>
      <c r="AF22" s="43"/>
      <c r="AG22" s="43"/>
      <c r="AH22" s="43"/>
      <c r="AI22" s="43"/>
      <c r="AJ22" s="43"/>
    </row>
    <row r="23" spans="1:36" ht="14">
      <c r="A23" s="6" t="s">
        <v>4</v>
      </c>
      <c r="B23" s="25">
        <f t="shared" ref="B23:Z23" si="6">B6/B$15*100</f>
        <v>2.4966526226026877</v>
      </c>
      <c r="C23" s="25">
        <f t="shared" si="6"/>
        <v>5.6652524804898707</v>
      </c>
      <c r="D23" s="25">
        <f t="shared" si="6"/>
        <v>3.4912542079991469</v>
      </c>
      <c r="E23" s="25">
        <f t="shared" si="6"/>
        <v>0.91340932751984194</v>
      </c>
      <c r="F23" s="25">
        <f t="shared" si="6"/>
        <v>7.4551750594773107</v>
      </c>
      <c r="G23" s="25">
        <f t="shared" si="6"/>
        <v>5.4706066993257831</v>
      </c>
      <c r="H23" s="25">
        <f t="shared" si="6"/>
        <v>5.6633076554634698</v>
      </c>
      <c r="I23" s="25">
        <f t="shared" si="6"/>
        <v>10.383080829837295</v>
      </c>
      <c r="J23" s="25">
        <f t="shared" si="6"/>
        <v>10.57465075947775</v>
      </c>
      <c r="K23" s="25">
        <f t="shared" si="6"/>
        <v>1.3930612323012717</v>
      </c>
      <c r="L23" s="25">
        <f t="shared" si="6"/>
        <v>7.0293824555805209</v>
      </c>
      <c r="M23" s="25">
        <f t="shared" si="6"/>
        <v>5.1754929624644417</v>
      </c>
      <c r="N23" s="25">
        <f t="shared" si="6"/>
        <v>4.2606746810619347</v>
      </c>
      <c r="O23" s="25">
        <f t="shared" si="6"/>
        <v>2.230622506943527</v>
      </c>
      <c r="P23" s="25">
        <f t="shared" si="6"/>
        <v>5.6181303063202455</v>
      </c>
      <c r="Q23" s="25">
        <f t="shared" si="6"/>
        <v>0.95113117210635123</v>
      </c>
      <c r="R23" s="25">
        <f t="shared" si="6"/>
        <v>0.75049786342630354</v>
      </c>
      <c r="S23" s="25">
        <f t="shared" si="6"/>
        <v>7.7728761342142656</v>
      </c>
      <c r="T23" s="25">
        <f t="shared" si="6"/>
        <v>4.0792557741524131</v>
      </c>
      <c r="U23" s="25">
        <f t="shared" si="6"/>
        <v>4.4845702482530445</v>
      </c>
      <c r="V23" s="25">
        <f t="shared" si="6"/>
        <v>11.270127102532564</v>
      </c>
      <c r="W23" s="25">
        <f t="shared" si="6"/>
        <v>1.0187807881688451</v>
      </c>
      <c r="X23" s="25">
        <f t="shared" si="6"/>
        <v>9.2838054763915565</v>
      </c>
      <c r="Y23" s="25">
        <f t="shared" si="6"/>
        <v>1.3236314539474268</v>
      </c>
      <c r="Z23" s="34">
        <f t="shared" si="6"/>
        <v>0.82288720992919828</v>
      </c>
      <c r="AA23" s="43"/>
      <c r="AB23" s="43"/>
      <c r="AC23" s="43"/>
      <c r="AD23" s="43"/>
      <c r="AE23" s="43"/>
      <c r="AF23" s="43"/>
      <c r="AG23" s="43"/>
      <c r="AH23" s="43"/>
      <c r="AI23" s="43"/>
      <c r="AJ23" s="43"/>
    </row>
    <row r="24" spans="1:36" ht="14">
      <c r="A24" s="6" t="s">
        <v>5</v>
      </c>
      <c r="B24" s="30">
        <f t="shared" ref="B24:Z24" si="7">B7/B$15*100</f>
        <v>0.11335998997312442</v>
      </c>
      <c r="C24" s="30">
        <f t="shared" si="7"/>
        <v>0.12721214646684581</v>
      </c>
      <c r="D24" s="30">
        <f t="shared" si="7"/>
        <v>0.11140900015158547</v>
      </c>
      <c r="E24" s="30">
        <f t="shared" si="7"/>
        <v>6.3374015655990226E-2</v>
      </c>
      <c r="F24" s="30">
        <f t="shared" si="7"/>
        <v>0.17600281536622109</v>
      </c>
      <c r="G24" s="30">
        <f t="shared" si="7"/>
        <v>0.21689710710745239</v>
      </c>
      <c r="H24" s="30">
        <f t="shared" si="7"/>
        <v>0.21033216925609713</v>
      </c>
      <c r="I24" s="30">
        <f t="shared" si="7"/>
        <v>0.21452566591152228</v>
      </c>
      <c r="J24" s="30">
        <f t="shared" si="7"/>
        <v>0.22090919898242697</v>
      </c>
      <c r="K24" s="30">
        <f t="shared" si="7"/>
        <v>9.5923384635910103E-2</v>
      </c>
      <c r="L24" s="30">
        <f t="shared" si="7"/>
        <v>0.18774462629872057</v>
      </c>
      <c r="M24" s="30">
        <f t="shared" si="7"/>
        <v>0.1540605036986635</v>
      </c>
      <c r="N24" s="30">
        <f t="shared" si="7"/>
        <v>7.0088478822962527E-2</v>
      </c>
      <c r="O24" s="30">
        <f t="shared" si="7"/>
        <v>9.8588946254019955E-2</v>
      </c>
      <c r="P24" s="30">
        <f t="shared" si="7"/>
        <v>0.14656238308409994</v>
      </c>
      <c r="Q24" s="30">
        <f t="shared" si="7"/>
        <v>3.7446154949304394E-2</v>
      </c>
      <c r="R24" s="30">
        <f t="shared" si="7"/>
        <v>6.3303844096929601E-2</v>
      </c>
      <c r="S24" s="30">
        <f t="shared" si="7"/>
        <v>0.23458581896324582</v>
      </c>
      <c r="T24" s="30">
        <f t="shared" si="7"/>
        <v>0.18012576004245087</v>
      </c>
      <c r="U24" s="30">
        <f t="shared" si="7"/>
        <v>0.17605016955583699</v>
      </c>
      <c r="V24" s="30">
        <f t="shared" si="7"/>
        <v>0.23403756072163809</v>
      </c>
      <c r="W24" s="30">
        <f t="shared" si="7"/>
        <v>5.2863638805799182E-2</v>
      </c>
      <c r="X24" s="30">
        <f t="shared" si="7"/>
        <v>0.21735897530428477</v>
      </c>
      <c r="Y24" s="30">
        <f t="shared" si="7"/>
        <v>4.1362834586632521E-2</v>
      </c>
      <c r="Z24" s="35">
        <f t="shared" si="7"/>
        <v>2.6232618096092127E-2</v>
      </c>
      <c r="AA24" s="43"/>
      <c r="AB24" s="43"/>
      <c r="AC24" s="43"/>
      <c r="AD24" s="43"/>
      <c r="AE24" s="43"/>
      <c r="AF24" s="43"/>
      <c r="AG24" s="43"/>
      <c r="AH24" s="43"/>
      <c r="AI24" s="43"/>
      <c r="AJ24" s="43"/>
    </row>
    <row r="25" spans="1:36" ht="14">
      <c r="A25" s="6" t="s">
        <v>6</v>
      </c>
      <c r="B25" s="25">
        <f t="shared" ref="B25:Z25" si="8">B8/B$15*100</f>
        <v>0.86643846235363087</v>
      </c>
      <c r="C25" s="25">
        <f t="shared" si="8"/>
        <v>3.4980193140598068</v>
      </c>
      <c r="D25" s="25">
        <f t="shared" si="8"/>
        <v>3.1160438216236286</v>
      </c>
      <c r="E25" s="25">
        <f t="shared" si="8"/>
        <v>0.34747183237381973</v>
      </c>
      <c r="F25" s="25">
        <f t="shared" si="8"/>
        <v>5.3264863389056529</v>
      </c>
      <c r="G25" s="25">
        <f t="shared" si="8"/>
        <v>2.9466088193978801</v>
      </c>
      <c r="H25" s="25">
        <f t="shared" si="8"/>
        <v>3.3378853694367132</v>
      </c>
      <c r="I25" s="25">
        <f t="shared" si="8"/>
        <v>5.6371403812854011</v>
      </c>
      <c r="J25" s="25">
        <f t="shared" si="8"/>
        <v>5.3868423610524978</v>
      </c>
      <c r="K25" s="25">
        <f t="shared" si="8"/>
        <v>1.0240948130693239</v>
      </c>
      <c r="L25" s="25">
        <f t="shared" si="8"/>
        <v>5.1913482315029711</v>
      </c>
      <c r="M25" s="25">
        <f t="shared" si="8"/>
        <v>4.4742403619736884</v>
      </c>
      <c r="N25" s="25">
        <f t="shared" si="8"/>
        <v>2.1479357652517437</v>
      </c>
      <c r="O25" s="25">
        <f t="shared" si="8"/>
        <v>0.60146620915436488</v>
      </c>
      <c r="P25" s="25">
        <f t="shared" si="8"/>
        <v>2.212905686961097</v>
      </c>
      <c r="Q25" s="25">
        <f t="shared" si="8"/>
        <v>0.20268088930856842</v>
      </c>
      <c r="R25" s="25">
        <f t="shared" si="8"/>
        <v>0.22380408965565018</v>
      </c>
      <c r="S25" s="25">
        <f t="shared" si="8"/>
        <v>3.2896629210409896</v>
      </c>
      <c r="T25" s="25">
        <f t="shared" si="8"/>
        <v>0.65258600175344039</v>
      </c>
      <c r="U25" s="25">
        <f t="shared" si="8"/>
        <v>0.99909645928511182</v>
      </c>
      <c r="V25" s="25">
        <f t="shared" si="8"/>
        <v>5.5450786073715008</v>
      </c>
      <c r="W25" s="25">
        <f t="shared" si="8"/>
        <v>0.1450143133233498</v>
      </c>
      <c r="X25" s="25">
        <f t="shared" si="8"/>
        <v>4.0235710189715714</v>
      </c>
      <c r="Y25" s="25">
        <f t="shared" si="8"/>
        <v>1.4409558903435036</v>
      </c>
      <c r="Z25" s="34">
        <f t="shared" si="8"/>
        <v>0.29720745110543439</v>
      </c>
      <c r="AA25" s="43"/>
      <c r="AB25" s="43"/>
      <c r="AC25" s="43"/>
      <c r="AD25" s="43"/>
      <c r="AE25" s="43"/>
      <c r="AF25" s="43"/>
      <c r="AG25" s="43"/>
      <c r="AH25" s="43"/>
      <c r="AI25" s="43"/>
      <c r="AJ25" s="43"/>
    </row>
    <row r="26" spans="1:36" ht="14">
      <c r="A26" s="6" t="s">
        <v>7</v>
      </c>
      <c r="B26" s="25">
        <f t="shared" ref="B26:Z26" si="9">B9/B$15*100</f>
        <v>2.6299162772091207</v>
      </c>
      <c r="C26" s="25">
        <f t="shared" si="9"/>
        <v>8.6053552584521782</v>
      </c>
      <c r="D26" s="25">
        <f t="shared" si="9"/>
        <v>6.5077003406249752</v>
      </c>
      <c r="E26" s="25">
        <f t="shared" si="9"/>
        <v>1.5418542153346568</v>
      </c>
      <c r="F26" s="25">
        <f t="shared" si="9"/>
        <v>10.165528731524558</v>
      </c>
      <c r="G26" s="25">
        <f t="shared" si="9"/>
        <v>4.5011043737636136</v>
      </c>
      <c r="H26" s="25">
        <f t="shared" si="9"/>
        <v>5.0461076060732726</v>
      </c>
      <c r="I26" s="25">
        <f t="shared" si="9"/>
        <v>10.058871886830985</v>
      </c>
      <c r="J26" s="25">
        <f t="shared" si="9"/>
        <v>9.9798124329231719</v>
      </c>
      <c r="K26" s="25">
        <f t="shared" si="9"/>
        <v>1.5921895213292399</v>
      </c>
      <c r="L26" s="25">
        <f t="shared" si="9"/>
        <v>9.4009601114393853</v>
      </c>
      <c r="M26" s="25">
        <f t="shared" si="9"/>
        <v>7.6731643613365517</v>
      </c>
      <c r="N26" s="25">
        <f t="shared" si="9"/>
        <v>4.6860757817005663</v>
      </c>
      <c r="O26" s="25">
        <f t="shared" si="9"/>
        <v>2.4551212216385161</v>
      </c>
      <c r="P26" s="25">
        <f t="shared" si="9"/>
        <v>8.6710557384827602</v>
      </c>
      <c r="Q26" s="25">
        <f t="shared" si="9"/>
        <v>6.4865468273295495</v>
      </c>
      <c r="R26" s="25">
        <f t="shared" si="9"/>
        <v>2.3071805006053081</v>
      </c>
      <c r="S26" s="25">
        <f t="shared" si="9"/>
        <v>7.4506480916995503</v>
      </c>
      <c r="T26" s="25">
        <f t="shared" si="9"/>
        <v>1.9719372351633135</v>
      </c>
      <c r="U26" s="25">
        <f t="shared" si="9"/>
        <v>3.004375086567626</v>
      </c>
      <c r="V26" s="25">
        <f t="shared" si="9"/>
        <v>9.791267205963841</v>
      </c>
      <c r="W26" s="25">
        <f t="shared" si="9"/>
        <v>3.1344515308413978</v>
      </c>
      <c r="X26" s="25">
        <f t="shared" si="9"/>
        <v>8.0257015195773587</v>
      </c>
      <c r="Y26" s="25">
        <f t="shared" si="9"/>
        <v>13.920800773704991</v>
      </c>
      <c r="Z26" s="34">
        <f t="shared" si="9"/>
        <v>9.6677230852378475</v>
      </c>
      <c r="AA26" s="43"/>
      <c r="AB26" s="43"/>
      <c r="AC26" s="43"/>
      <c r="AD26" s="43"/>
      <c r="AE26" s="43"/>
      <c r="AF26" s="43"/>
      <c r="AG26" s="43"/>
      <c r="AH26" s="43"/>
      <c r="AI26" s="43"/>
      <c r="AJ26" s="43"/>
    </row>
    <row r="27" spans="1:36" ht="14">
      <c r="A27" s="6" t="s">
        <v>8</v>
      </c>
      <c r="B27" s="25">
        <f t="shared" ref="B27:Z27" si="10">B10/B$15*100</f>
        <v>4.0633653965297558</v>
      </c>
      <c r="C27" s="25">
        <f t="shared" si="10"/>
        <v>2.7832249769123765</v>
      </c>
      <c r="D27" s="25">
        <f t="shared" si="10"/>
        <v>3.9349940875356522</v>
      </c>
      <c r="E27" s="25">
        <f t="shared" si="10"/>
        <v>4.2812210571784828</v>
      </c>
      <c r="F27" s="25">
        <f t="shared" si="10"/>
        <v>3.6961139826869398</v>
      </c>
      <c r="G27" s="25">
        <f t="shared" si="10"/>
        <v>5.6729605145510948</v>
      </c>
      <c r="H27" s="25">
        <f t="shared" si="10"/>
        <v>5.3959141088830505</v>
      </c>
      <c r="I27" s="25">
        <f t="shared" si="10"/>
        <v>2.9011869042483722</v>
      </c>
      <c r="J27" s="25">
        <f t="shared" si="10"/>
        <v>2.9244285860791299</v>
      </c>
      <c r="K27" s="25">
        <f t="shared" si="10"/>
        <v>2.6501835592079468</v>
      </c>
      <c r="L27" s="25">
        <f t="shared" si="10"/>
        <v>3.2452422428668393</v>
      </c>
      <c r="M27" s="25">
        <f t="shared" si="10"/>
        <v>3.4966602473851567</v>
      </c>
      <c r="N27" s="25">
        <f t="shared" si="10"/>
        <v>2.404656578081934</v>
      </c>
      <c r="O27" s="25">
        <f t="shared" si="10"/>
        <v>3.809906686370955</v>
      </c>
      <c r="P27" s="25">
        <f t="shared" si="10"/>
        <v>3.251927473412032</v>
      </c>
      <c r="Q27" s="25">
        <f t="shared" si="10"/>
        <v>4.272151258042415</v>
      </c>
      <c r="R27" s="25">
        <f t="shared" si="10"/>
        <v>4.4009952396906016</v>
      </c>
      <c r="S27" s="25">
        <f t="shared" si="10"/>
        <v>4.5721512597293987</v>
      </c>
      <c r="T27" s="25">
        <f t="shared" si="10"/>
        <v>5.8295580708959118</v>
      </c>
      <c r="U27" s="25">
        <f t="shared" si="10"/>
        <v>5.5254200871929964</v>
      </c>
      <c r="V27" s="25">
        <f t="shared" si="10"/>
        <v>2.7476998142705487</v>
      </c>
      <c r="W27" s="25">
        <f t="shared" si="10"/>
        <v>3.0010728230749493</v>
      </c>
      <c r="X27" s="25">
        <f t="shared" si="10"/>
        <v>3.4038950316439469</v>
      </c>
      <c r="Y27" s="25">
        <f t="shared" si="10"/>
        <v>2.9701489141458572</v>
      </c>
      <c r="Z27" s="34">
        <f t="shared" si="10"/>
        <v>3.8021804295607904</v>
      </c>
      <c r="AA27" s="43"/>
      <c r="AB27" s="43"/>
      <c r="AC27" s="43"/>
      <c r="AD27" s="43"/>
      <c r="AE27" s="43"/>
      <c r="AF27" s="43"/>
      <c r="AG27" s="43"/>
      <c r="AH27" s="43"/>
      <c r="AI27" s="43"/>
      <c r="AJ27" s="43"/>
    </row>
    <row r="28" spans="1:36" ht="14">
      <c r="A28" s="6" t="s">
        <v>9</v>
      </c>
      <c r="B28" s="30">
        <f t="shared" ref="B28:Z28" si="11">B11/B$15*100</f>
        <v>2.3799169394095032</v>
      </c>
      <c r="C28" s="30">
        <f t="shared" si="11"/>
        <v>1.7095601186183129</v>
      </c>
      <c r="D28" s="30">
        <f t="shared" si="11"/>
        <v>1.1076671940175964</v>
      </c>
      <c r="E28" s="30">
        <f t="shared" si="11"/>
        <v>3.0277759968215601</v>
      </c>
      <c r="F28" s="30">
        <f t="shared" si="11"/>
        <v>2.1044307314483977</v>
      </c>
      <c r="G28" s="30">
        <f t="shared" si="11"/>
        <v>2.2968953067132549</v>
      </c>
      <c r="H28" s="30">
        <f t="shared" si="11"/>
        <v>2.0724137116804071</v>
      </c>
      <c r="I28" s="30">
        <f t="shared" si="11"/>
        <v>0.4936845476982572</v>
      </c>
      <c r="J28" s="30">
        <f t="shared" si="11"/>
        <v>0.48483725344861534</v>
      </c>
      <c r="K28" s="30">
        <f t="shared" si="11"/>
        <v>3.8090435828862632</v>
      </c>
      <c r="L28" s="30">
        <f t="shared" si="11"/>
        <v>0.8870653935730255</v>
      </c>
      <c r="M28" s="30">
        <f t="shared" si="11"/>
        <v>0.96782438976026763</v>
      </c>
      <c r="N28" s="30">
        <f t="shared" si="11"/>
        <v>1.3652680429524773</v>
      </c>
      <c r="O28" s="30">
        <f t="shared" si="11"/>
        <v>2.4032240612713691</v>
      </c>
      <c r="P28" s="30">
        <f t="shared" si="11"/>
        <v>2.1787009501341803</v>
      </c>
      <c r="Q28" s="30">
        <f t="shared" si="11"/>
        <v>1.2589897551702127</v>
      </c>
      <c r="R28" s="30">
        <f t="shared" si="11"/>
        <v>2.5614639693167836</v>
      </c>
      <c r="S28" s="30">
        <f t="shared" si="11"/>
        <v>3.8064225851365809</v>
      </c>
      <c r="T28" s="30">
        <f t="shared" si="11"/>
        <v>3.6889027280766915</v>
      </c>
      <c r="U28" s="30">
        <f t="shared" si="11"/>
        <v>3.1917572011796098</v>
      </c>
      <c r="V28" s="30">
        <f t="shared" si="11"/>
        <v>0.48152788497506327</v>
      </c>
      <c r="W28" s="30">
        <f t="shared" si="11"/>
        <v>3.3884108182282997</v>
      </c>
      <c r="X28" s="30">
        <f t="shared" si="11"/>
        <v>1.2099350842249998</v>
      </c>
      <c r="Y28" s="30">
        <f t="shared" si="11"/>
        <v>0.10706405378640088</v>
      </c>
      <c r="Z28" s="35">
        <f t="shared" si="11"/>
        <v>1.1492735048025313</v>
      </c>
      <c r="AA28" s="43"/>
      <c r="AB28" s="43"/>
      <c r="AC28" s="43"/>
      <c r="AD28" s="43"/>
      <c r="AE28" s="43"/>
      <c r="AF28" s="43"/>
      <c r="AG28" s="43"/>
      <c r="AH28" s="43"/>
      <c r="AI28" s="43"/>
      <c r="AJ28" s="43"/>
    </row>
    <row r="29" spans="1:36" ht="14">
      <c r="A29" s="6" t="s">
        <v>10</v>
      </c>
      <c r="B29" s="30">
        <f t="shared" ref="B29:Z29" si="12">B12/B$15*100</f>
        <v>0.17114646232593195</v>
      </c>
      <c r="C29" s="30">
        <f t="shared" si="12"/>
        <v>0.24030898897468328</v>
      </c>
      <c r="D29" s="30">
        <f t="shared" si="12"/>
        <v>0.12305072513261092</v>
      </c>
      <c r="E29" s="30">
        <f t="shared" si="12"/>
        <v>6.3408966184871643E-2</v>
      </c>
      <c r="F29" s="30">
        <f t="shared" si="12"/>
        <v>0.58972983153580416</v>
      </c>
      <c r="G29" s="30">
        <f t="shared" si="12"/>
        <v>0.24170109186701941</v>
      </c>
      <c r="H29" s="30">
        <f t="shared" si="12"/>
        <v>0.26128105714319089</v>
      </c>
      <c r="I29" s="30">
        <f t="shared" si="12"/>
        <v>0.30855071550187807</v>
      </c>
      <c r="J29" s="30">
        <f t="shared" si="12"/>
        <v>0.31605371517445546</v>
      </c>
      <c r="K29" s="30">
        <f t="shared" si="12"/>
        <v>8.6883795763782176E-2</v>
      </c>
      <c r="L29" s="30">
        <f t="shared" si="12"/>
        <v>0.18219183114662388</v>
      </c>
      <c r="M29" s="30">
        <f t="shared" si="12"/>
        <v>0.23679485016406907</v>
      </c>
      <c r="N29" s="30">
        <f t="shared" si="12"/>
        <v>0.14736861146597185</v>
      </c>
      <c r="O29" s="30">
        <f t="shared" si="12"/>
        <v>0.13619883487693701</v>
      </c>
      <c r="P29" s="30">
        <f t="shared" si="12"/>
        <v>0.2737087302080482</v>
      </c>
      <c r="Q29" s="30">
        <f t="shared" si="12"/>
        <v>7.2391021168649913E-2</v>
      </c>
      <c r="R29" s="30">
        <f t="shared" si="12"/>
        <v>4.2969657428579063E-2</v>
      </c>
      <c r="S29" s="30">
        <f t="shared" si="12"/>
        <v>0.76646637866412615</v>
      </c>
      <c r="T29" s="30">
        <f t="shared" si="12"/>
        <v>0.23329452486283089</v>
      </c>
      <c r="U29" s="30">
        <f t="shared" si="12"/>
        <v>0.3111542827449677</v>
      </c>
      <c r="V29" s="30">
        <f t="shared" si="12"/>
        <v>0.36229833578209747</v>
      </c>
      <c r="W29" s="30">
        <f t="shared" si="12"/>
        <v>2.7173965520043638E-2</v>
      </c>
      <c r="X29" s="30">
        <f t="shared" si="12"/>
        <v>0.28210790358479765</v>
      </c>
      <c r="Y29" s="30">
        <f t="shared" si="12"/>
        <v>0.11165917839478354</v>
      </c>
      <c r="Z29" s="35">
        <f t="shared" si="12"/>
        <v>8.7047646004981841E-2</v>
      </c>
      <c r="AA29" s="43"/>
      <c r="AB29" s="43"/>
      <c r="AC29" s="43"/>
      <c r="AD29" s="43"/>
      <c r="AE29" s="43"/>
      <c r="AF29" s="43"/>
      <c r="AG29" s="43"/>
      <c r="AH29" s="43"/>
      <c r="AI29" s="43"/>
      <c r="AJ29" s="43"/>
    </row>
    <row r="30" spans="1:36" ht="14">
      <c r="A30" s="6" t="s">
        <v>16</v>
      </c>
      <c r="B30" s="30">
        <f t="shared" ref="B30:Z30" si="13">B13/B$15*100</f>
        <v>3.0809505857628426E-3</v>
      </c>
      <c r="C30" s="30">
        <f t="shared" si="13"/>
        <v>1.089444002667326</v>
      </c>
      <c r="D30" s="30">
        <f t="shared" si="13"/>
        <v>3.0201841810361518E-3</v>
      </c>
      <c r="E30" s="30">
        <f t="shared" si="13"/>
        <v>3.071649356157244E-3</v>
      </c>
      <c r="F30" s="30">
        <f t="shared" si="13"/>
        <v>5.8028333347618075E-2</v>
      </c>
      <c r="G30" s="30">
        <f t="shared" si="13"/>
        <v>6.1361593350401297E-3</v>
      </c>
      <c r="H30" s="30">
        <f t="shared" si="13"/>
        <v>3.0610802327619654E-3</v>
      </c>
      <c r="I30" s="30">
        <f t="shared" si="13"/>
        <v>0.1652022178141167</v>
      </c>
      <c r="J30" s="30">
        <f t="shared" si="13"/>
        <v>0.39129029532265847</v>
      </c>
      <c r="K30" s="30">
        <f t="shared" si="13"/>
        <v>1.607292600180427E-2</v>
      </c>
      <c r="L30" s="30">
        <f t="shared" si="13"/>
        <v>3.9938045942517104E-3</v>
      </c>
      <c r="M30" s="30">
        <f t="shared" si="13"/>
        <v>0.15788274315484493</v>
      </c>
      <c r="N30" s="30">
        <f t="shared" si="13"/>
        <v>0.26679368398955355</v>
      </c>
      <c r="O30" s="30">
        <f t="shared" si="13"/>
        <v>0</v>
      </c>
      <c r="P30" s="30">
        <f t="shared" si="13"/>
        <v>0</v>
      </c>
      <c r="Q30" s="30">
        <f t="shared" si="13"/>
        <v>0</v>
      </c>
      <c r="R30" s="30">
        <f t="shared" si="13"/>
        <v>0</v>
      </c>
      <c r="S30" s="30">
        <f t="shared" si="13"/>
        <v>0</v>
      </c>
      <c r="T30" s="30">
        <f t="shared" si="13"/>
        <v>0</v>
      </c>
      <c r="U30" s="30">
        <f t="shared" si="13"/>
        <v>0</v>
      </c>
      <c r="V30" s="30">
        <f t="shared" si="13"/>
        <v>0</v>
      </c>
      <c r="W30" s="30">
        <f t="shared" si="13"/>
        <v>0</v>
      </c>
      <c r="X30" s="30">
        <f t="shared" si="13"/>
        <v>0</v>
      </c>
      <c r="Y30" s="30">
        <f t="shared" si="13"/>
        <v>0</v>
      </c>
      <c r="Z30" s="35">
        <f t="shared" si="13"/>
        <v>0</v>
      </c>
      <c r="AA30" s="43"/>
      <c r="AB30" s="43"/>
      <c r="AC30" s="43"/>
      <c r="AD30" s="43"/>
      <c r="AE30" s="43"/>
      <c r="AF30" s="43"/>
      <c r="AG30" s="43"/>
      <c r="AH30" s="43"/>
      <c r="AI30" s="43"/>
      <c r="AJ30" s="43"/>
    </row>
    <row r="31" spans="1:36" ht="14">
      <c r="A31" s="6" t="s">
        <v>60</v>
      </c>
      <c r="B31" s="24">
        <f>SUM(B19:B30)</f>
        <v>99.999999999999972</v>
      </c>
      <c r="C31" s="24">
        <f>SUM(C19:C30)</f>
        <v>99.999999999999972</v>
      </c>
      <c r="D31" s="24">
        <f>SUM(D19:D30)</f>
        <v>100.00000000000004</v>
      </c>
      <c r="E31" s="24">
        <f>SUM(E19:E30)</f>
        <v>100</v>
      </c>
      <c r="F31" s="24">
        <f t="shared" ref="F31:Z31" si="14">SUM(F19:F30)</f>
        <v>100.00000000000001</v>
      </c>
      <c r="G31" s="24">
        <f t="shared" si="14"/>
        <v>99.999999999999986</v>
      </c>
      <c r="H31" s="24">
        <f t="shared" si="14"/>
        <v>100</v>
      </c>
      <c r="I31" s="24">
        <f t="shared" si="14"/>
        <v>99.999999999999986</v>
      </c>
      <c r="J31" s="24">
        <f t="shared" si="14"/>
        <v>100.00000000000003</v>
      </c>
      <c r="K31" s="24">
        <f t="shared" si="14"/>
        <v>100</v>
      </c>
      <c r="L31" s="24">
        <f t="shared" si="14"/>
        <v>99.999999999999986</v>
      </c>
      <c r="M31" s="24">
        <f t="shared" si="14"/>
        <v>99.999999999999986</v>
      </c>
      <c r="N31" s="24">
        <f t="shared" si="14"/>
        <v>100.00000000000003</v>
      </c>
      <c r="O31" s="24">
        <f t="shared" si="14"/>
        <v>100</v>
      </c>
      <c r="P31" s="24">
        <f t="shared" si="14"/>
        <v>99.999999999999986</v>
      </c>
      <c r="Q31" s="24">
        <f t="shared" si="14"/>
        <v>100</v>
      </c>
      <c r="R31" s="24">
        <f t="shared" si="14"/>
        <v>100</v>
      </c>
      <c r="S31" s="24">
        <f t="shared" si="14"/>
        <v>99.999999999999986</v>
      </c>
      <c r="T31" s="24">
        <f t="shared" si="14"/>
        <v>100.00000000000003</v>
      </c>
      <c r="U31" s="24">
        <f t="shared" si="14"/>
        <v>100</v>
      </c>
      <c r="V31" s="24">
        <f t="shared" si="14"/>
        <v>99.999999999999957</v>
      </c>
      <c r="W31" s="24">
        <f t="shared" si="14"/>
        <v>100</v>
      </c>
      <c r="X31" s="24">
        <f t="shared" si="14"/>
        <v>99.999999999999972</v>
      </c>
      <c r="Y31" s="24">
        <f t="shared" si="14"/>
        <v>100</v>
      </c>
      <c r="Z31" s="36">
        <f t="shared" si="14"/>
        <v>100.00000000000001</v>
      </c>
      <c r="AA31" s="43"/>
      <c r="AB31" s="43"/>
      <c r="AC31" s="43"/>
      <c r="AD31" s="43"/>
      <c r="AE31" s="43"/>
      <c r="AF31" s="43"/>
      <c r="AG31" s="43"/>
      <c r="AH31" s="43"/>
      <c r="AI31" s="43"/>
      <c r="AJ31" s="43"/>
    </row>
    <row r="32" spans="1:36" ht="14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40"/>
      <c r="AB32" s="40"/>
      <c r="AC32" s="40"/>
      <c r="AD32" s="40"/>
      <c r="AE32" s="40"/>
      <c r="AF32" s="40"/>
      <c r="AG32" s="40"/>
      <c r="AH32" s="40"/>
      <c r="AI32" s="40"/>
      <c r="AJ32" s="40"/>
    </row>
    <row r="33" spans="1:36" ht="14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40"/>
      <c r="AB33" s="40"/>
      <c r="AC33" s="40"/>
      <c r="AD33" s="40"/>
      <c r="AE33" s="40"/>
      <c r="AF33" s="40"/>
      <c r="AG33" s="40"/>
      <c r="AH33" s="40"/>
      <c r="AI33" s="40"/>
      <c r="AJ33" s="40"/>
    </row>
    <row r="34" spans="1:36" ht="28">
      <c r="A34" s="7"/>
      <c r="B34" s="8" t="s">
        <v>15</v>
      </c>
      <c r="C34" s="9" t="s">
        <v>34</v>
      </c>
      <c r="D34" s="9" t="s">
        <v>36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40"/>
      <c r="AB34" s="40"/>
      <c r="AC34" s="40"/>
      <c r="AD34" s="40"/>
      <c r="AE34" s="40"/>
      <c r="AF34" s="40"/>
      <c r="AG34" s="40"/>
      <c r="AH34" s="40"/>
      <c r="AI34" s="40"/>
      <c r="AJ34" s="40"/>
    </row>
    <row r="35" spans="1:36" ht="14">
      <c r="A35" s="6" t="s">
        <v>0</v>
      </c>
      <c r="B35" s="10">
        <f>28.086+(2*15.999)</f>
        <v>60.084000000000003</v>
      </c>
      <c r="C35" s="7">
        <v>1</v>
      </c>
      <c r="D35" s="7">
        <v>2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40"/>
      <c r="AB35" s="40"/>
      <c r="AC35" s="40"/>
      <c r="AD35" s="40"/>
      <c r="AE35" s="40"/>
      <c r="AF35" s="40"/>
      <c r="AG35" s="40"/>
      <c r="AH35" s="40"/>
      <c r="AI35" s="40"/>
      <c r="AJ35" s="40"/>
    </row>
    <row r="36" spans="1:36" ht="14">
      <c r="A36" s="6" t="s">
        <v>1</v>
      </c>
      <c r="B36" s="10">
        <f>47.867+(2*15.999)</f>
        <v>79.864999999999995</v>
      </c>
      <c r="C36" s="7">
        <v>1</v>
      </c>
      <c r="D36" s="7">
        <v>2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40"/>
      <c r="AB36" s="40"/>
      <c r="AC36" s="40"/>
      <c r="AD36" s="40"/>
      <c r="AE36" s="40"/>
      <c r="AF36" s="40"/>
      <c r="AG36" s="40"/>
      <c r="AH36" s="40"/>
      <c r="AI36" s="40"/>
      <c r="AJ36" s="40"/>
    </row>
    <row r="37" spans="1:36" ht="14">
      <c r="A37" s="6" t="s">
        <v>2</v>
      </c>
      <c r="B37" s="10">
        <f>(2*26.982)+(3*15.999)</f>
        <v>101.961</v>
      </c>
      <c r="C37" s="7">
        <v>2</v>
      </c>
      <c r="D37" s="7">
        <v>3</v>
      </c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40"/>
      <c r="AB37" s="40"/>
      <c r="AC37" s="40"/>
      <c r="AD37" s="40"/>
      <c r="AE37" s="40"/>
      <c r="AF37" s="40"/>
      <c r="AG37" s="40"/>
      <c r="AH37" s="40"/>
      <c r="AI37" s="40"/>
      <c r="AJ37" s="40"/>
    </row>
    <row r="38" spans="1:36" ht="14">
      <c r="A38" s="6" t="s">
        <v>3</v>
      </c>
      <c r="B38" s="10">
        <f>(2*55.845)+(3*15.999)</f>
        <v>159.68700000000001</v>
      </c>
      <c r="C38" s="7">
        <v>2</v>
      </c>
      <c r="D38" s="7">
        <v>3</v>
      </c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40"/>
      <c r="AB38" s="40"/>
      <c r="AC38" s="40"/>
      <c r="AD38" s="40"/>
      <c r="AE38" s="40"/>
      <c r="AF38" s="40"/>
      <c r="AG38" s="40"/>
      <c r="AH38" s="40"/>
      <c r="AI38" s="40"/>
      <c r="AJ38" s="40"/>
    </row>
    <row r="39" spans="1:36" ht="14">
      <c r="A39" s="6" t="s">
        <v>4</v>
      </c>
      <c r="B39" s="10">
        <f>55.845+15.999</f>
        <v>71.843999999999994</v>
      </c>
      <c r="C39" s="7">
        <v>1</v>
      </c>
      <c r="D39" s="7">
        <v>1</v>
      </c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40"/>
      <c r="AB39" s="40"/>
      <c r="AC39" s="40"/>
      <c r="AD39" s="40"/>
      <c r="AE39" s="40"/>
      <c r="AF39" s="40"/>
      <c r="AG39" s="40"/>
      <c r="AH39" s="40"/>
      <c r="AI39" s="40"/>
      <c r="AJ39" s="40"/>
    </row>
    <row r="40" spans="1:36" ht="14">
      <c r="A40" s="6" t="s">
        <v>5</v>
      </c>
      <c r="B40" s="10">
        <f>54.938+15.999</f>
        <v>70.936999999999998</v>
      </c>
      <c r="C40" s="7">
        <v>1</v>
      </c>
      <c r="D40" s="7">
        <v>1</v>
      </c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40"/>
      <c r="AB40" s="40"/>
      <c r="AC40" s="40"/>
      <c r="AD40" s="40"/>
      <c r="AE40" s="40"/>
      <c r="AF40" s="40"/>
      <c r="AG40" s="40"/>
      <c r="AH40" s="40"/>
      <c r="AI40" s="40"/>
      <c r="AJ40" s="40"/>
    </row>
    <row r="41" spans="1:36" ht="14">
      <c r="A41" s="6" t="s">
        <v>6</v>
      </c>
      <c r="B41" s="10">
        <f>24.305+15.999</f>
        <v>40.304000000000002</v>
      </c>
      <c r="C41" s="7">
        <v>1</v>
      </c>
      <c r="D41" s="7">
        <v>1</v>
      </c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40"/>
      <c r="AB41" s="40"/>
      <c r="AC41" s="40"/>
      <c r="AD41" s="40"/>
      <c r="AE41" s="40"/>
      <c r="AF41" s="40"/>
      <c r="AG41" s="40"/>
      <c r="AH41" s="40"/>
      <c r="AI41" s="40"/>
      <c r="AJ41" s="40"/>
    </row>
    <row r="42" spans="1:36" ht="14">
      <c r="A42" s="6" t="s">
        <v>7</v>
      </c>
      <c r="B42" s="10">
        <f>40.078+15.999</f>
        <v>56.077000000000005</v>
      </c>
      <c r="C42" s="7">
        <v>1</v>
      </c>
      <c r="D42" s="7">
        <v>1</v>
      </c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40"/>
      <c r="AB42" s="40"/>
      <c r="AC42" s="40"/>
      <c r="AD42" s="40"/>
      <c r="AE42" s="40"/>
      <c r="AF42" s="40"/>
      <c r="AG42" s="40"/>
      <c r="AH42" s="40"/>
      <c r="AI42" s="40"/>
      <c r="AJ42" s="40"/>
    </row>
    <row r="43" spans="1:36" ht="14">
      <c r="A43" s="6" t="s">
        <v>8</v>
      </c>
      <c r="B43" s="10">
        <f>(2*22.99)+15.999</f>
        <v>61.978999999999999</v>
      </c>
      <c r="C43" s="7">
        <v>2</v>
      </c>
      <c r="D43" s="7">
        <v>1</v>
      </c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40"/>
      <c r="AB43" s="40"/>
      <c r="AC43" s="40"/>
      <c r="AD43" s="40"/>
      <c r="AE43" s="40"/>
      <c r="AF43" s="40"/>
      <c r="AG43" s="40"/>
      <c r="AH43" s="40"/>
      <c r="AI43" s="40"/>
      <c r="AJ43" s="40"/>
    </row>
    <row r="44" spans="1:36" ht="14">
      <c r="A44" s="6" t="s">
        <v>9</v>
      </c>
      <c r="B44" s="10">
        <f>(2*39.098)+15.999</f>
        <v>94.194999999999993</v>
      </c>
      <c r="C44" s="7">
        <v>2</v>
      </c>
      <c r="D44" s="7">
        <v>1</v>
      </c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40"/>
      <c r="AB44" s="40"/>
      <c r="AC44" s="40"/>
      <c r="AD44" s="40"/>
      <c r="AE44" s="40"/>
      <c r="AF44" s="40"/>
      <c r="AG44" s="40"/>
      <c r="AH44" s="40"/>
      <c r="AI44" s="40"/>
      <c r="AJ44" s="40"/>
    </row>
    <row r="45" spans="1:36" ht="14">
      <c r="A45" s="6" t="s">
        <v>10</v>
      </c>
      <c r="B45" s="10">
        <f>(2*30.974)+(5*15.999)</f>
        <v>141.94300000000001</v>
      </c>
      <c r="C45" s="7">
        <v>2</v>
      </c>
      <c r="D45" s="7">
        <v>5</v>
      </c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40"/>
      <c r="AB45" s="40"/>
      <c r="AC45" s="40"/>
      <c r="AD45" s="40"/>
      <c r="AE45" s="40"/>
      <c r="AF45" s="40"/>
      <c r="AG45" s="40"/>
      <c r="AH45" s="40"/>
      <c r="AI45" s="40"/>
      <c r="AJ45" s="40"/>
    </row>
    <row r="46" spans="1:36" ht="14">
      <c r="A46" s="6" t="s">
        <v>16</v>
      </c>
      <c r="B46" s="10">
        <f>32.065+(3*15.999)</f>
        <v>80.061999999999998</v>
      </c>
      <c r="C46" s="7">
        <v>1</v>
      </c>
      <c r="D46" s="7">
        <v>3</v>
      </c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40"/>
      <c r="AB46" s="40"/>
      <c r="AC46" s="40"/>
      <c r="AD46" s="40"/>
      <c r="AE46" s="40"/>
      <c r="AF46" s="40"/>
      <c r="AG46" s="40"/>
      <c r="AH46" s="40"/>
      <c r="AI46" s="40"/>
      <c r="AJ46" s="40"/>
    </row>
    <row r="47" spans="1:36" ht="14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40"/>
      <c r="AB47" s="40"/>
      <c r="AC47" s="40"/>
      <c r="AD47" s="40"/>
      <c r="AE47" s="40"/>
      <c r="AF47" s="40"/>
      <c r="AG47" s="40"/>
      <c r="AH47" s="40"/>
      <c r="AI47" s="40"/>
      <c r="AJ47" s="40"/>
    </row>
    <row r="48" spans="1:36" ht="14">
      <c r="A48" s="21" t="s">
        <v>17</v>
      </c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40"/>
      <c r="AB48" s="40"/>
      <c r="AC48" s="40"/>
      <c r="AD48" s="40"/>
      <c r="AE48" s="40"/>
      <c r="AF48" s="40"/>
      <c r="AG48" s="40"/>
      <c r="AH48" s="40"/>
      <c r="AI48" s="40"/>
      <c r="AJ48" s="40"/>
    </row>
    <row r="49" spans="1:36" s="1" customFormat="1" ht="16" thickBot="1">
      <c r="A49" s="22" t="s">
        <v>33</v>
      </c>
      <c r="B49" s="23" t="str">
        <f>B$1</f>
        <v>Askja</v>
      </c>
      <c r="C49" s="23" t="str">
        <f>C$1</f>
        <v>Aso</v>
      </c>
      <c r="D49" s="23" t="str">
        <f>D$1</f>
        <v>Augustine</v>
      </c>
      <c r="E49" s="23" t="str">
        <f>E$1</f>
        <v>Chaitén</v>
      </c>
      <c r="F49" s="23" t="str">
        <f t="shared" ref="F49:Z49" si="15">F$1</f>
        <v>Etna</v>
      </c>
      <c r="G49" s="23" t="str">
        <f t="shared" si="15"/>
        <v>Eyjafjallajökull (a)</v>
      </c>
      <c r="H49" s="23" t="str">
        <f t="shared" si="15"/>
        <v>Eyjafjallajökull (b)</v>
      </c>
      <c r="I49" s="23" t="str">
        <f t="shared" si="15"/>
        <v>Grímsvötn (a)</v>
      </c>
      <c r="J49" s="23" t="str">
        <f t="shared" si="15"/>
        <v>Grímsvötn (b)</v>
      </c>
      <c r="K49" s="23" t="str">
        <f t="shared" si="15"/>
        <v>Nisyros</v>
      </c>
      <c r="L49" s="23" t="str">
        <f t="shared" si="15"/>
        <v>Okmok</v>
      </c>
      <c r="M49" s="23" t="str">
        <f t="shared" si="15"/>
        <v>Spurr</v>
      </c>
      <c r="N49" s="23" t="str">
        <f t="shared" si="15"/>
        <v>Tongariro</v>
      </c>
      <c r="O49" s="23" t="str">
        <f t="shared" si="15"/>
        <v>Askja</v>
      </c>
      <c r="P49" s="23" t="str">
        <f t="shared" si="15"/>
        <v>Aso</v>
      </c>
      <c r="Q49" s="23" t="str">
        <f t="shared" si="15"/>
        <v>Augustine</v>
      </c>
      <c r="R49" s="23" t="str">
        <f t="shared" si="15"/>
        <v>Chaitén</v>
      </c>
      <c r="S49" s="23" t="str">
        <f t="shared" si="15"/>
        <v>Etna</v>
      </c>
      <c r="T49" s="23" t="str">
        <f t="shared" si="15"/>
        <v>Eyjafjallajökull (a)</v>
      </c>
      <c r="U49" s="23" t="str">
        <f t="shared" si="15"/>
        <v>Eyjafjallajökull (b)</v>
      </c>
      <c r="V49" s="23" t="str">
        <f t="shared" si="15"/>
        <v>Grímsvötn (a)</v>
      </c>
      <c r="W49" s="23" t="str">
        <f t="shared" si="15"/>
        <v>Nisyros</v>
      </c>
      <c r="X49" s="23" t="str">
        <f t="shared" si="15"/>
        <v>Okmok</v>
      </c>
      <c r="Y49" s="23" t="str">
        <f t="shared" si="15"/>
        <v>Spurr</v>
      </c>
      <c r="Z49" s="23" t="str">
        <f t="shared" si="15"/>
        <v>Tongariro</v>
      </c>
      <c r="AA49" s="41"/>
      <c r="AB49" s="41"/>
      <c r="AC49" s="41"/>
      <c r="AD49" s="41"/>
      <c r="AE49" s="41"/>
      <c r="AF49" s="41"/>
      <c r="AG49" s="41"/>
      <c r="AH49" s="41"/>
      <c r="AI49" s="41"/>
      <c r="AJ49" s="41"/>
    </row>
    <row r="50" spans="1:36" ht="15" thickTop="1">
      <c r="A50" s="6" t="s">
        <v>0</v>
      </c>
      <c r="B50" s="25">
        <f t="shared" ref="B50:B61" si="16">B19/$B35</f>
        <v>1.20755798146624</v>
      </c>
      <c r="C50" s="25">
        <f t="shared" ref="C50:D50" si="17">C19/$B35</f>
        <v>0.92048751587669198</v>
      </c>
      <c r="D50" s="25">
        <f t="shared" si="17"/>
        <v>1.0503356513740414</v>
      </c>
      <c r="E50" s="25">
        <f t="shared" ref="E50:Q50" si="18">E19/$B35</f>
        <v>1.2479375002957145</v>
      </c>
      <c r="F50" s="25">
        <f t="shared" si="18"/>
        <v>0.80613315941550756</v>
      </c>
      <c r="G50" s="25">
        <f t="shared" si="18"/>
        <v>1.0047578065620943</v>
      </c>
      <c r="H50" s="25">
        <f t="shared" si="18"/>
        <v>0.98556123187184608</v>
      </c>
      <c r="I50" s="25">
        <f t="shared" si="18"/>
        <v>0.85161617008069068</v>
      </c>
      <c r="J50" s="25">
        <f t="shared" si="18"/>
        <v>0.84759163051815678</v>
      </c>
      <c r="K50" s="25">
        <f t="shared" si="18"/>
        <v>1.2361721526607297</v>
      </c>
      <c r="L50" s="25">
        <f t="shared" si="18"/>
        <v>0.89292633349920192</v>
      </c>
      <c r="M50" s="25">
        <f t="shared" si="18"/>
        <v>0.9372411555864032</v>
      </c>
      <c r="N50" s="25">
        <f t="shared" si="18"/>
        <v>1.0723981160095764</v>
      </c>
      <c r="O50" s="25">
        <f t="shared" si="18"/>
        <v>1.2250041400157876</v>
      </c>
      <c r="P50" s="25">
        <f t="shared" si="18"/>
        <v>0.92882566724919813</v>
      </c>
      <c r="Q50" s="25">
        <f t="shared" si="18"/>
        <v>1.1013252959337003</v>
      </c>
      <c r="R50" s="25">
        <f t="shared" ref="R50:Z50" si="19">R19/$B35</f>
        <v>1.2261206423792219</v>
      </c>
      <c r="S50" s="25">
        <f t="shared" si="19"/>
        <v>0.84508965552302939</v>
      </c>
      <c r="T50" s="25">
        <f t="shared" si="19"/>
        <v>1.1032980088753557</v>
      </c>
      <c r="U50" s="25">
        <f t="shared" si="19"/>
        <v>1.0669934155807728</v>
      </c>
      <c r="V50" s="25">
        <f t="shared" si="19"/>
        <v>0.85189828866368034</v>
      </c>
      <c r="W50" s="25">
        <f t="shared" si="19"/>
        <v>1.20099303372738</v>
      </c>
      <c r="X50" s="25">
        <f t="shared" si="19"/>
        <v>0.91590351256510683</v>
      </c>
      <c r="Y50" s="25">
        <f t="shared" si="19"/>
        <v>0.83544559244045236</v>
      </c>
      <c r="Z50" s="34">
        <f t="shared" si="19"/>
        <v>0.96799194387453347</v>
      </c>
      <c r="AA50" s="43"/>
      <c r="AB50" s="43"/>
      <c r="AC50" s="43"/>
      <c r="AD50" s="43"/>
      <c r="AE50" s="43"/>
      <c r="AF50" s="43"/>
      <c r="AG50" s="43"/>
      <c r="AH50" s="43"/>
      <c r="AI50" s="43"/>
      <c r="AJ50" s="43"/>
    </row>
    <row r="51" spans="1:36" ht="14">
      <c r="A51" s="6" t="s">
        <v>1</v>
      </c>
      <c r="B51" s="25">
        <f t="shared" si="16"/>
        <v>1.0802484824765209E-2</v>
      </c>
      <c r="C51" s="25">
        <f t="shared" ref="C51:D61" si="20">C20/$B36</f>
        <v>1.072153227659773E-2</v>
      </c>
      <c r="D51" s="25">
        <f t="shared" si="20"/>
        <v>7.8414015839948486E-3</v>
      </c>
      <c r="E51" s="25">
        <f t="shared" ref="E51:Q51" si="21">E20/$B36</f>
        <v>1.9657920287202537E-3</v>
      </c>
      <c r="F51" s="25">
        <f t="shared" si="21"/>
        <v>2.2586002196695931E-2</v>
      </c>
      <c r="G51" s="25">
        <f t="shared" si="21"/>
        <v>1.6559780154686725E-2</v>
      </c>
      <c r="H51" s="25">
        <f t="shared" si="21"/>
        <v>1.840542890791801E-2</v>
      </c>
      <c r="I51" s="25">
        <f t="shared" si="21"/>
        <v>3.5633007527391451E-2</v>
      </c>
      <c r="J51" s="25">
        <f t="shared" si="21"/>
        <v>3.6841285090571295E-2</v>
      </c>
      <c r="K51" s="25">
        <f t="shared" si="21"/>
        <v>4.1740449621509995E-3</v>
      </c>
      <c r="L51" s="25">
        <f t="shared" si="21"/>
        <v>1.5375092152812724E-2</v>
      </c>
      <c r="M51" s="25">
        <f t="shared" si="21"/>
        <v>9.1863120189847759E-3</v>
      </c>
      <c r="N51" s="25">
        <f t="shared" si="21"/>
        <v>8.8689583549812889E-3</v>
      </c>
      <c r="O51" s="25">
        <f t="shared" si="21"/>
        <v>9.6277804167479684E-3</v>
      </c>
      <c r="P51" s="25">
        <f t="shared" si="21"/>
        <v>1.195235878806644E-2</v>
      </c>
      <c r="Q51" s="25">
        <f t="shared" si="21"/>
        <v>2.9879620436975562E-3</v>
      </c>
      <c r="R51" s="25">
        <f t="shared" ref="R51:Z51" si="22">R20/$B36</f>
        <v>1.4344899127826166E-3</v>
      </c>
      <c r="S51" s="25">
        <f t="shared" si="22"/>
        <v>2.5201854155911384E-2</v>
      </c>
      <c r="T51" s="25">
        <f t="shared" si="22"/>
        <v>1.1569939680377866E-2</v>
      </c>
      <c r="U51" s="25">
        <f t="shared" si="22"/>
        <v>1.4744374377710513E-2</v>
      </c>
      <c r="V51" s="25">
        <f t="shared" si="22"/>
        <v>3.4924133905166244E-2</v>
      </c>
      <c r="W51" s="25">
        <f t="shared" si="22"/>
        <v>2.8978327455484736E-3</v>
      </c>
      <c r="X51" s="25">
        <f t="shared" si="22"/>
        <v>2.0950117577479332E-2</v>
      </c>
      <c r="Y51" s="25">
        <f t="shared" si="22"/>
        <v>1.3056797426064185E-3</v>
      </c>
      <c r="Z51" s="34">
        <f t="shared" si="22"/>
        <v>2.002846911196217E-3</v>
      </c>
      <c r="AA51" s="43"/>
      <c r="AB51" s="43"/>
      <c r="AC51" s="43"/>
      <c r="AD51" s="43"/>
      <c r="AE51" s="43"/>
      <c r="AF51" s="43"/>
      <c r="AG51" s="43"/>
      <c r="AH51" s="43"/>
      <c r="AI51" s="43"/>
      <c r="AJ51" s="43"/>
    </row>
    <row r="52" spans="1:36" ht="14">
      <c r="A52" s="6" t="s">
        <v>2</v>
      </c>
      <c r="B52" s="25">
        <f t="shared" si="16"/>
        <v>0.12367613478449289</v>
      </c>
      <c r="C52" s="25">
        <f t="shared" si="20"/>
        <v>0.18064946293196399</v>
      </c>
      <c r="D52" s="25">
        <f t="shared" si="20"/>
        <v>0.16328106483136132</v>
      </c>
      <c r="E52" s="25">
        <f t="shared" ref="E52:Q52" si="23">E21/$B37</f>
        <v>0.13891226574546384</v>
      </c>
      <c r="F52" s="25">
        <f t="shared" si="23"/>
        <v>0.17607139830036811</v>
      </c>
      <c r="G52" s="25">
        <f t="shared" si="23"/>
        <v>0.14482431867751011</v>
      </c>
      <c r="H52" s="25">
        <f t="shared" si="23"/>
        <v>0.14768356081371073</v>
      </c>
      <c r="I52" s="25">
        <f t="shared" si="23"/>
        <v>0.1348241442865542</v>
      </c>
      <c r="J52" s="25">
        <f t="shared" si="23"/>
        <v>0.13473014666227628</v>
      </c>
      <c r="K52" s="25">
        <f t="shared" si="23"/>
        <v>0.13758681110703461</v>
      </c>
      <c r="L52" s="25">
        <f t="shared" si="23"/>
        <v>0.16559997459394329</v>
      </c>
      <c r="M52" s="25">
        <f t="shared" si="23"/>
        <v>0.18697707250491177</v>
      </c>
      <c r="N52" s="25">
        <f t="shared" si="23"/>
        <v>0.17462148020231386</v>
      </c>
      <c r="O52" s="25">
        <f t="shared" si="23"/>
        <v>0.12531741399482516</v>
      </c>
      <c r="P52" s="25">
        <f t="shared" si="23"/>
        <v>0.18830173413257723</v>
      </c>
      <c r="Q52" s="25">
        <f t="shared" si="23"/>
        <v>0.19544284367142381</v>
      </c>
      <c r="R52" s="25">
        <f t="shared" ref="R52:Z52" si="24">R21/$B37</f>
        <v>0.15191825982943599</v>
      </c>
      <c r="S52" s="25">
        <f t="shared" si="24"/>
        <v>0.16278348799020492</v>
      </c>
      <c r="T52" s="25">
        <f t="shared" si="24"/>
        <v>0.1383874346086886</v>
      </c>
      <c r="U52" s="25">
        <f t="shared" si="24"/>
        <v>0.14494266925258956</v>
      </c>
      <c r="V52" s="25">
        <f t="shared" si="24"/>
        <v>0.13082713329088122</v>
      </c>
      <c r="W52" s="25">
        <f t="shared" si="24"/>
        <v>0.16016850440122948</v>
      </c>
      <c r="X52" s="25">
        <f t="shared" si="24"/>
        <v>0.13793661849233271</v>
      </c>
      <c r="Y52" s="25">
        <f t="shared" si="24"/>
        <v>0.28950735596419713</v>
      </c>
      <c r="Z52" s="34">
        <f t="shared" si="24"/>
        <v>0.25047471295365642</v>
      </c>
      <c r="AA52" s="43"/>
      <c r="AB52" s="43"/>
      <c r="AC52" s="43"/>
      <c r="AD52" s="43"/>
      <c r="AE52" s="43"/>
      <c r="AF52" s="43"/>
      <c r="AG52" s="43"/>
      <c r="AH52" s="43"/>
      <c r="AI52" s="43"/>
      <c r="AJ52" s="43"/>
    </row>
    <row r="53" spans="1:36" ht="14">
      <c r="A53" s="6" t="s">
        <v>3</v>
      </c>
      <c r="B53" s="25">
        <f t="shared" si="16"/>
        <v>7.8173321015570698E-3</v>
      </c>
      <c r="C53" s="25">
        <f t="shared" si="20"/>
        <v>1.0643169100471306E-2</v>
      </c>
      <c r="D53" s="25">
        <f t="shared" si="20"/>
        <v>7.6520879771033419E-3</v>
      </c>
      <c r="E53" s="25">
        <f t="shared" ref="E53:Q53" si="25">E22/$B38</f>
        <v>2.8599990215854823E-3</v>
      </c>
      <c r="F53" s="25">
        <f t="shared" si="25"/>
        <v>1.4005852184856586E-2</v>
      </c>
      <c r="G53" s="25">
        <f t="shared" si="25"/>
        <v>1.3703323875646189E-2</v>
      </c>
      <c r="H53" s="25">
        <f t="shared" si="25"/>
        <v>1.4186020541342669E-2</v>
      </c>
      <c r="I53" s="25">
        <f t="shared" si="25"/>
        <v>1.3004290680941208E-2</v>
      </c>
      <c r="J53" s="25">
        <f t="shared" si="25"/>
        <v>1.3244222459533647E-2</v>
      </c>
      <c r="K53" s="25">
        <f t="shared" si="25"/>
        <v>4.3618492184751157E-3</v>
      </c>
      <c r="L53" s="25">
        <f t="shared" si="25"/>
        <v>1.3205926197337018E-2</v>
      </c>
      <c r="M53" s="25">
        <f t="shared" si="25"/>
        <v>9.7230700604265408E-3</v>
      </c>
      <c r="N53" s="25">
        <f t="shared" si="25"/>
        <v>1.067256490775563E-2</v>
      </c>
      <c r="O53" s="25">
        <f t="shared" si="25"/>
        <v>6.9843584854857544E-3</v>
      </c>
      <c r="P53" s="25">
        <f t="shared" si="25"/>
        <v>1.055464184245476E-2</v>
      </c>
      <c r="Q53" s="25">
        <f t="shared" si="25"/>
        <v>2.3824886737338702E-3</v>
      </c>
      <c r="R53" s="25">
        <f t="shared" ref="R53:Z53" si="26">R22/$B38</f>
        <v>2.3499028205999973E-3</v>
      </c>
      <c r="S53" s="25">
        <f t="shared" si="26"/>
        <v>1.7036494185343778E-2</v>
      </c>
      <c r="T53" s="25">
        <f t="shared" si="26"/>
        <v>1.2772660811939647E-2</v>
      </c>
      <c r="U53" s="25">
        <f t="shared" si="26"/>
        <v>1.4041751201578858E-2</v>
      </c>
      <c r="V53" s="25">
        <f t="shared" si="26"/>
        <v>1.4115271878778566E-2</v>
      </c>
      <c r="W53" s="25">
        <f t="shared" si="26"/>
        <v>3.1899302641067995E-3</v>
      </c>
      <c r="X53" s="25">
        <f t="shared" si="26"/>
        <v>1.7441254722785616E-2</v>
      </c>
      <c r="Y53" s="25">
        <f t="shared" si="26"/>
        <v>1.6577823541646178E-3</v>
      </c>
      <c r="Z53" s="34">
        <f t="shared" si="26"/>
        <v>1.8035940525854917E-3</v>
      </c>
      <c r="AA53" s="43"/>
      <c r="AB53" s="43"/>
      <c r="AC53" s="43"/>
      <c r="AD53" s="43"/>
      <c r="AE53" s="43"/>
      <c r="AF53" s="43"/>
      <c r="AG53" s="43"/>
      <c r="AH53" s="43"/>
      <c r="AI53" s="43"/>
      <c r="AJ53" s="43"/>
    </row>
    <row r="54" spans="1:36" ht="14">
      <c r="A54" s="6" t="s">
        <v>4</v>
      </c>
      <c r="B54" s="25">
        <f t="shared" si="16"/>
        <v>3.4751024756454092E-2</v>
      </c>
      <c r="C54" s="25">
        <f t="shared" si="20"/>
        <v>7.8854914543871044E-2</v>
      </c>
      <c r="D54" s="25">
        <f t="shared" si="20"/>
        <v>4.8594930794487325E-2</v>
      </c>
      <c r="E54" s="25">
        <f t="shared" ref="E54:Q54" si="27">E23/$B39</f>
        <v>1.2713787198928819E-2</v>
      </c>
      <c r="F54" s="25">
        <f t="shared" si="27"/>
        <v>0.10376893073154768</v>
      </c>
      <c r="G54" s="25">
        <f t="shared" si="27"/>
        <v>7.6145630801817604E-2</v>
      </c>
      <c r="H54" s="25">
        <f t="shared" si="27"/>
        <v>7.882784443326471E-2</v>
      </c>
      <c r="I54" s="25">
        <f t="shared" si="27"/>
        <v>0.14452258824449218</v>
      </c>
      <c r="J54" s="25">
        <f t="shared" si="27"/>
        <v>0.14718905906516552</v>
      </c>
      <c r="K54" s="25">
        <f t="shared" si="27"/>
        <v>1.939008452064573E-2</v>
      </c>
      <c r="L54" s="25">
        <f t="shared" si="27"/>
        <v>9.7842303540734393E-2</v>
      </c>
      <c r="M54" s="25">
        <f t="shared" si="27"/>
        <v>7.2037928880135327E-2</v>
      </c>
      <c r="N54" s="25">
        <f t="shared" si="27"/>
        <v>5.9304530386141294E-2</v>
      </c>
      <c r="O54" s="25">
        <f t="shared" si="27"/>
        <v>3.1048139120086957E-2</v>
      </c>
      <c r="P54" s="25">
        <f t="shared" si="27"/>
        <v>7.819901879517073E-2</v>
      </c>
      <c r="Q54" s="25">
        <f t="shared" si="27"/>
        <v>1.3238839320003776E-2</v>
      </c>
      <c r="R54" s="25">
        <f t="shared" ref="R54:Z54" si="28">R23/$B39</f>
        <v>1.0446214902097651E-2</v>
      </c>
      <c r="S54" s="25">
        <f t="shared" si="28"/>
        <v>0.10819102686674276</v>
      </c>
      <c r="T54" s="25">
        <f t="shared" si="28"/>
        <v>5.6779352126167998E-2</v>
      </c>
      <c r="U54" s="25">
        <f t="shared" si="28"/>
        <v>6.2420943269487293E-2</v>
      </c>
      <c r="V54" s="25">
        <f t="shared" si="28"/>
        <v>0.1568694268489027</v>
      </c>
      <c r="W54" s="25">
        <f t="shared" si="28"/>
        <v>1.4180457493581164E-2</v>
      </c>
      <c r="X54" s="25">
        <f t="shared" si="28"/>
        <v>0.12922172312777069</v>
      </c>
      <c r="Y54" s="25">
        <f t="shared" si="28"/>
        <v>1.8423688184781288E-2</v>
      </c>
      <c r="Z54" s="34">
        <f t="shared" si="28"/>
        <v>1.1453805605606569E-2</v>
      </c>
      <c r="AA54" s="43"/>
      <c r="AB54" s="43"/>
      <c r="AC54" s="43"/>
      <c r="AD54" s="43"/>
      <c r="AE54" s="43"/>
      <c r="AF54" s="43"/>
      <c r="AG54" s="43"/>
      <c r="AH54" s="43"/>
      <c r="AI54" s="43"/>
      <c r="AJ54" s="43"/>
    </row>
    <row r="55" spans="1:36" ht="14">
      <c r="A55" s="6" t="s">
        <v>5</v>
      </c>
      <c r="B55" s="30">
        <f t="shared" si="16"/>
        <v>1.5980375540708576E-3</v>
      </c>
      <c r="C55" s="30">
        <f t="shared" si="20"/>
        <v>1.7933116211123366E-3</v>
      </c>
      <c r="D55" s="30">
        <f t="shared" si="20"/>
        <v>1.5705344200006412E-3</v>
      </c>
      <c r="E55" s="30">
        <f t="shared" ref="E55:Q55" si="29">E24/$B40</f>
        <v>8.9338449125266398E-4</v>
      </c>
      <c r="F55" s="30">
        <f t="shared" si="29"/>
        <v>2.4811144447357669E-3</v>
      </c>
      <c r="G55" s="30">
        <f t="shared" si="29"/>
        <v>3.057601915889485E-3</v>
      </c>
      <c r="H55" s="30">
        <f t="shared" si="29"/>
        <v>2.9650558841802887E-3</v>
      </c>
      <c r="I55" s="30">
        <f t="shared" si="29"/>
        <v>3.0241716722094573E-3</v>
      </c>
      <c r="J55" s="30">
        <f t="shared" si="29"/>
        <v>3.1141604378875196E-3</v>
      </c>
      <c r="K55" s="30">
        <f t="shared" si="29"/>
        <v>1.3522334555437939E-3</v>
      </c>
      <c r="L55" s="30">
        <f t="shared" si="29"/>
        <v>2.6466389373489235E-3</v>
      </c>
      <c r="M55" s="30">
        <f t="shared" si="29"/>
        <v>2.1717933335024531E-3</v>
      </c>
      <c r="N55" s="30">
        <f t="shared" si="29"/>
        <v>9.8803838367794695E-4</v>
      </c>
      <c r="O55" s="30">
        <f t="shared" si="29"/>
        <v>1.3898099194217398E-3</v>
      </c>
      <c r="P55" s="30">
        <f t="shared" si="29"/>
        <v>2.0660922097650021E-3</v>
      </c>
      <c r="Q55" s="30">
        <f t="shared" si="29"/>
        <v>5.278790327939495E-4</v>
      </c>
      <c r="R55" s="30">
        <f t="shared" ref="R55:Z55" si="30">R24/$B40</f>
        <v>8.9239528168557453E-4</v>
      </c>
      <c r="S55" s="30">
        <f t="shared" si="30"/>
        <v>3.3069599639573965E-3</v>
      </c>
      <c r="T55" s="30">
        <f t="shared" si="30"/>
        <v>2.5392356604092489E-3</v>
      </c>
      <c r="U55" s="30">
        <f t="shared" si="30"/>
        <v>2.4817819974884336E-3</v>
      </c>
      <c r="V55" s="30">
        <f t="shared" si="30"/>
        <v>3.2992311589387499E-3</v>
      </c>
      <c r="W55" s="30">
        <f t="shared" si="30"/>
        <v>7.4521954418426469E-4</v>
      </c>
      <c r="X55" s="30">
        <f t="shared" si="30"/>
        <v>3.0641128790939113E-3</v>
      </c>
      <c r="Y55" s="30">
        <f t="shared" si="30"/>
        <v>5.8309252698355619E-4</v>
      </c>
      <c r="Z55" s="35">
        <f t="shared" si="30"/>
        <v>3.6980162815021962E-4</v>
      </c>
      <c r="AA55" s="43"/>
      <c r="AB55" s="43"/>
      <c r="AC55" s="43"/>
      <c r="AD55" s="43"/>
      <c r="AE55" s="43"/>
      <c r="AF55" s="43"/>
      <c r="AG55" s="43"/>
      <c r="AH55" s="43"/>
      <c r="AI55" s="43"/>
      <c r="AJ55" s="43"/>
    </row>
    <row r="56" spans="1:36" ht="14">
      <c r="A56" s="6" t="s">
        <v>6</v>
      </c>
      <c r="B56" s="25">
        <f t="shared" si="16"/>
        <v>2.1497579951211564E-2</v>
      </c>
      <c r="C56" s="25">
        <f t="shared" si="20"/>
        <v>8.6790872222603385E-2</v>
      </c>
      <c r="D56" s="25">
        <f t="shared" si="20"/>
        <v>7.7313512842984031E-2</v>
      </c>
      <c r="E56" s="25">
        <f t="shared" ref="E56:Q56" si="31">E25/$B41</f>
        <v>8.6212741259879839E-3</v>
      </c>
      <c r="F56" s="25">
        <f t="shared" si="31"/>
        <v>0.13215775950043798</v>
      </c>
      <c r="G56" s="25">
        <f t="shared" si="31"/>
        <v>7.3109587619042279E-2</v>
      </c>
      <c r="H56" s="25">
        <f t="shared" si="31"/>
        <v>8.2817719567207057E-2</v>
      </c>
      <c r="I56" s="25">
        <f t="shared" si="31"/>
        <v>0.13986553149278982</v>
      </c>
      <c r="J56" s="25">
        <f t="shared" si="31"/>
        <v>0.1336552789066221</v>
      </c>
      <c r="K56" s="25">
        <f t="shared" si="31"/>
        <v>2.5409259951104702E-2</v>
      </c>
      <c r="L56" s="25">
        <f t="shared" si="31"/>
        <v>0.12880478938822376</v>
      </c>
      <c r="M56" s="25">
        <f t="shared" si="31"/>
        <v>0.11101231545190771</v>
      </c>
      <c r="N56" s="25">
        <f t="shared" si="31"/>
        <v>5.3293364560632779E-2</v>
      </c>
      <c r="O56" s="25">
        <f t="shared" si="31"/>
        <v>1.4923238615382216E-2</v>
      </c>
      <c r="P56" s="25">
        <f t="shared" si="31"/>
        <v>5.4905361427180846E-2</v>
      </c>
      <c r="Q56" s="25">
        <f t="shared" si="31"/>
        <v>5.0288033274257741E-3</v>
      </c>
      <c r="R56" s="25">
        <f t="shared" ref="R56:Z56" si="32">R25/$B41</f>
        <v>5.552900199872225E-3</v>
      </c>
      <c r="S56" s="25">
        <f t="shared" si="32"/>
        <v>8.1621251514514423E-2</v>
      </c>
      <c r="T56" s="25">
        <f t="shared" si="32"/>
        <v>1.6191593929968249E-2</v>
      </c>
      <c r="U56" s="25">
        <f t="shared" si="32"/>
        <v>2.4789014968368196E-2</v>
      </c>
      <c r="V56" s="25">
        <f t="shared" si="32"/>
        <v>0.13758134694748661</v>
      </c>
      <c r="W56" s="25">
        <f t="shared" si="32"/>
        <v>3.5980129347794212E-3</v>
      </c>
      <c r="X56" s="25">
        <f t="shared" si="32"/>
        <v>9.9830563194014774E-2</v>
      </c>
      <c r="Y56" s="25">
        <f t="shared" si="32"/>
        <v>3.5752180685378707E-2</v>
      </c>
      <c r="Z56" s="34">
        <f t="shared" si="32"/>
        <v>7.3741427924135169E-3</v>
      </c>
      <c r="AA56" s="43"/>
      <c r="AB56" s="43"/>
      <c r="AC56" s="43"/>
      <c r="AD56" s="43"/>
      <c r="AE56" s="43"/>
      <c r="AF56" s="43"/>
      <c r="AG56" s="43"/>
      <c r="AH56" s="43"/>
      <c r="AI56" s="43"/>
      <c r="AJ56" s="43"/>
    </row>
    <row r="57" spans="1:36" ht="14">
      <c r="A57" s="6" t="s">
        <v>7</v>
      </c>
      <c r="B57" s="25">
        <f t="shared" si="16"/>
        <v>4.6898305494393791E-2</v>
      </c>
      <c r="C57" s="25">
        <f t="shared" si="20"/>
        <v>0.15345605610949548</v>
      </c>
      <c r="D57" s="25">
        <f t="shared" si="20"/>
        <v>0.11604936677470219</v>
      </c>
      <c r="E57" s="25">
        <f t="shared" ref="E57:Q57" si="33">E26/$B42</f>
        <v>2.7495304943821117E-2</v>
      </c>
      <c r="F57" s="25">
        <f t="shared" si="33"/>
        <v>0.18127804147020271</v>
      </c>
      <c r="G57" s="25">
        <f t="shared" si="33"/>
        <v>8.0266497383305338E-2</v>
      </c>
      <c r="H57" s="25">
        <f t="shared" si="33"/>
        <v>8.9985334559146743E-2</v>
      </c>
      <c r="I57" s="25">
        <f t="shared" si="33"/>
        <v>0.17937607016835752</v>
      </c>
      <c r="J57" s="25">
        <f t="shared" si="33"/>
        <v>0.17796623273219273</v>
      </c>
      <c r="K57" s="25">
        <f t="shared" si="33"/>
        <v>2.8392915479238185E-2</v>
      </c>
      <c r="L57" s="25">
        <f t="shared" si="33"/>
        <v>0.16764377751019821</v>
      </c>
      <c r="M57" s="25">
        <f t="shared" si="33"/>
        <v>0.13683264727671865</v>
      </c>
      <c r="N57" s="25">
        <f t="shared" si="33"/>
        <v>8.3565022766919878E-2</v>
      </c>
      <c r="O57" s="25">
        <f t="shared" si="33"/>
        <v>4.3781251166048751E-2</v>
      </c>
      <c r="P57" s="25">
        <f t="shared" si="33"/>
        <v>0.15462766800083386</v>
      </c>
      <c r="Q57" s="25">
        <f t="shared" si="33"/>
        <v>0.11567214414696843</v>
      </c>
      <c r="R57" s="25">
        <f t="shared" ref="R57:Z57" si="34">R26/$B42</f>
        <v>4.1143080061438873E-2</v>
      </c>
      <c r="S57" s="25">
        <f t="shared" si="34"/>
        <v>0.13286459852880056</v>
      </c>
      <c r="T57" s="25">
        <f t="shared" si="34"/>
        <v>3.5164813295349491E-2</v>
      </c>
      <c r="U57" s="25">
        <f t="shared" si="34"/>
        <v>5.3575888270906535E-2</v>
      </c>
      <c r="V57" s="25">
        <f t="shared" si="34"/>
        <v>0.17460397678128003</v>
      </c>
      <c r="W57" s="25">
        <f t="shared" si="34"/>
        <v>5.5895492462888482E-2</v>
      </c>
      <c r="X57" s="25">
        <f t="shared" si="34"/>
        <v>0.1431193095133006</v>
      </c>
      <c r="Y57" s="25">
        <f t="shared" si="34"/>
        <v>0.24824439206278848</v>
      </c>
      <c r="Z57" s="34">
        <f t="shared" si="34"/>
        <v>0.17240086105244301</v>
      </c>
      <c r="AA57" s="43"/>
      <c r="AB57" s="43"/>
      <c r="AC57" s="43"/>
      <c r="AD57" s="43"/>
      <c r="AE57" s="43"/>
      <c r="AF57" s="43"/>
      <c r="AG57" s="43"/>
      <c r="AH57" s="43"/>
      <c r="AI57" s="43"/>
      <c r="AJ57" s="43"/>
    </row>
    <row r="58" spans="1:36" ht="14">
      <c r="A58" s="6" t="s">
        <v>8</v>
      </c>
      <c r="B58" s="25">
        <f t="shared" si="16"/>
        <v>6.5560357484466605E-2</v>
      </c>
      <c r="C58" s="25">
        <f t="shared" si="20"/>
        <v>4.4905935509001058E-2</v>
      </c>
      <c r="D58" s="25">
        <f t="shared" si="20"/>
        <v>6.3489150962997981E-2</v>
      </c>
      <c r="E58" s="25">
        <f t="shared" ref="E58:Q58" si="35">E27/$B43</f>
        <v>6.9075349024322483E-2</v>
      </c>
      <c r="F58" s="25">
        <f t="shared" si="35"/>
        <v>5.9634940587730355E-2</v>
      </c>
      <c r="G58" s="25">
        <f t="shared" si="35"/>
        <v>9.1530365358445526E-2</v>
      </c>
      <c r="H58" s="25">
        <f t="shared" si="35"/>
        <v>8.7060360910680243E-2</v>
      </c>
      <c r="I58" s="25">
        <f t="shared" si="35"/>
        <v>4.6809191891582183E-2</v>
      </c>
      <c r="J58" s="25">
        <f t="shared" si="35"/>
        <v>4.71841847412693E-2</v>
      </c>
      <c r="K58" s="25">
        <f t="shared" si="35"/>
        <v>4.2759379131769581E-2</v>
      </c>
      <c r="L58" s="25">
        <f t="shared" si="35"/>
        <v>5.2360351778293283E-2</v>
      </c>
      <c r="M58" s="25">
        <f t="shared" si="35"/>
        <v>5.6416854860277782E-2</v>
      </c>
      <c r="N58" s="25">
        <f t="shared" si="35"/>
        <v>3.879792475002717E-2</v>
      </c>
      <c r="O58" s="25">
        <f t="shared" si="35"/>
        <v>6.1470928643104196E-2</v>
      </c>
      <c r="P58" s="25">
        <f t="shared" si="35"/>
        <v>5.2468214611594767E-2</v>
      </c>
      <c r="Q58" s="25">
        <f t="shared" si="35"/>
        <v>6.8929012375843673E-2</v>
      </c>
      <c r="R58" s="25">
        <f t="shared" ref="R58:Z58" si="36">R27/$B43</f>
        <v>7.1007845232911176E-2</v>
      </c>
      <c r="S58" s="25">
        <f t="shared" si="36"/>
        <v>7.3769361553581034E-2</v>
      </c>
      <c r="T58" s="25">
        <f t="shared" si="36"/>
        <v>9.4056988187868659E-2</v>
      </c>
      <c r="U58" s="25">
        <f t="shared" si="36"/>
        <v>8.9149874751012381E-2</v>
      </c>
      <c r="V58" s="25">
        <f t="shared" si="36"/>
        <v>4.4332754872949687E-2</v>
      </c>
      <c r="W58" s="25">
        <f t="shared" si="36"/>
        <v>4.8420800966052203E-2</v>
      </c>
      <c r="X58" s="25">
        <f t="shared" si="36"/>
        <v>5.4920134749575612E-2</v>
      </c>
      <c r="Y58" s="25">
        <f t="shared" si="36"/>
        <v>4.7921859245000038E-2</v>
      </c>
      <c r="Z58" s="34">
        <f t="shared" si="36"/>
        <v>6.1346269374478297E-2</v>
      </c>
      <c r="AA58" s="43"/>
      <c r="AB58" s="43"/>
      <c r="AC58" s="43"/>
      <c r="AD58" s="43"/>
      <c r="AE58" s="43"/>
      <c r="AF58" s="43"/>
      <c r="AG58" s="43"/>
      <c r="AH58" s="43"/>
      <c r="AI58" s="43"/>
      <c r="AJ58" s="43"/>
    </row>
    <row r="59" spans="1:36" ht="14">
      <c r="A59" s="6" t="s">
        <v>9</v>
      </c>
      <c r="B59" s="30">
        <f t="shared" si="16"/>
        <v>2.5265852109023868E-2</v>
      </c>
      <c r="C59" s="30">
        <f t="shared" si="20"/>
        <v>1.8149159919510729E-2</v>
      </c>
      <c r="D59" s="30">
        <f t="shared" si="20"/>
        <v>1.1759299262355714E-2</v>
      </c>
      <c r="E59" s="30">
        <f t="shared" ref="E59:Q59" si="37">E28/$B44</f>
        <v>3.214370186126185E-2</v>
      </c>
      <c r="F59" s="30">
        <f t="shared" si="37"/>
        <v>2.2341214835696139E-2</v>
      </c>
      <c r="G59" s="30">
        <f t="shared" si="37"/>
        <v>2.438447164619412E-2</v>
      </c>
      <c r="H59" s="30">
        <f t="shared" si="37"/>
        <v>2.2001313357188888E-2</v>
      </c>
      <c r="I59" s="30">
        <f t="shared" si="37"/>
        <v>5.241090797794546E-3</v>
      </c>
      <c r="J59" s="30">
        <f t="shared" si="37"/>
        <v>5.1471654912534142E-3</v>
      </c>
      <c r="K59" s="30">
        <f t="shared" si="37"/>
        <v>4.0437853207561582E-2</v>
      </c>
      <c r="L59" s="30">
        <f t="shared" si="37"/>
        <v>9.4173299386700517E-3</v>
      </c>
      <c r="M59" s="30">
        <f t="shared" si="37"/>
        <v>1.0274689630662644E-2</v>
      </c>
      <c r="N59" s="30">
        <f t="shared" si="37"/>
        <v>1.4494060650273128E-2</v>
      </c>
      <c r="O59" s="30">
        <f t="shared" si="37"/>
        <v>2.5513286918322303E-2</v>
      </c>
      <c r="P59" s="30">
        <f t="shared" si="37"/>
        <v>2.3129687882946871E-2</v>
      </c>
      <c r="Q59" s="30">
        <f t="shared" si="37"/>
        <v>1.3365781147303071E-2</v>
      </c>
      <c r="R59" s="30">
        <f t="shared" ref="R59:Z59" si="38">R28/$B44</f>
        <v>2.7193205258419065E-2</v>
      </c>
      <c r="S59" s="30">
        <f t="shared" si="38"/>
        <v>4.0410027975333947E-2</v>
      </c>
      <c r="T59" s="30">
        <f t="shared" si="38"/>
        <v>3.9162404884300568E-2</v>
      </c>
      <c r="U59" s="30">
        <f t="shared" si="38"/>
        <v>3.3884571380430065E-2</v>
      </c>
      <c r="V59" s="30">
        <f t="shared" si="38"/>
        <v>5.1120323262918762E-3</v>
      </c>
      <c r="W59" s="30">
        <f t="shared" si="38"/>
        <v>3.5972300209441053E-2</v>
      </c>
      <c r="X59" s="30">
        <f t="shared" si="38"/>
        <v>1.2845003282817558E-2</v>
      </c>
      <c r="Y59" s="30">
        <f t="shared" si="38"/>
        <v>1.1366214107585422E-3</v>
      </c>
      <c r="Z59" s="35">
        <f t="shared" si="38"/>
        <v>1.2201003288948792E-2</v>
      </c>
      <c r="AA59" s="43"/>
      <c r="AB59" s="43"/>
      <c r="AC59" s="43"/>
      <c r="AD59" s="43"/>
      <c r="AE59" s="43"/>
      <c r="AF59" s="43"/>
      <c r="AG59" s="43"/>
      <c r="AH59" s="43"/>
      <c r="AI59" s="43"/>
      <c r="AJ59" s="43"/>
    </row>
    <row r="60" spans="1:36" ht="14">
      <c r="A60" s="6" t="s">
        <v>10</v>
      </c>
      <c r="B60" s="30">
        <f t="shared" si="16"/>
        <v>1.2057407714782125E-3</v>
      </c>
      <c r="C60" s="30">
        <f t="shared" si="20"/>
        <v>1.6929964068300885E-3</v>
      </c>
      <c r="D60" s="30">
        <f t="shared" si="20"/>
        <v>8.669023842853181E-4</v>
      </c>
      <c r="E60" s="30">
        <f t="shared" ref="E60:Q60" si="39">E29/$B45</f>
        <v>4.4672133310463802E-4</v>
      </c>
      <c r="F60" s="30">
        <f t="shared" si="39"/>
        <v>4.1546947122140868E-3</v>
      </c>
      <c r="G60" s="30">
        <f t="shared" si="39"/>
        <v>1.7028038851300831E-3</v>
      </c>
      <c r="H60" s="30">
        <f t="shared" si="39"/>
        <v>1.8407463358051533E-3</v>
      </c>
      <c r="I60" s="30">
        <f t="shared" si="39"/>
        <v>2.1737649303021499E-3</v>
      </c>
      <c r="J60" s="30">
        <f t="shared" si="39"/>
        <v>2.2266241743126147E-3</v>
      </c>
      <c r="K60" s="30">
        <f t="shared" si="39"/>
        <v>6.1210342013189923E-4</v>
      </c>
      <c r="L60" s="30">
        <f t="shared" si="39"/>
        <v>1.2835562947565141E-3</v>
      </c>
      <c r="M60" s="30">
        <f t="shared" si="39"/>
        <v>1.668239012590047E-3</v>
      </c>
      <c r="N60" s="30">
        <f t="shared" si="39"/>
        <v>1.0382238748368842E-3</v>
      </c>
      <c r="O60" s="30">
        <f t="shared" si="39"/>
        <v>9.595318886943139E-4</v>
      </c>
      <c r="P60" s="30">
        <f t="shared" si="39"/>
        <v>1.928300305108728E-3</v>
      </c>
      <c r="Q60" s="30">
        <f t="shared" si="39"/>
        <v>5.1000064229056669E-4</v>
      </c>
      <c r="R60" s="30">
        <f t="shared" ref="R60:Z60" si="40">R29/$B45</f>
        <v>3.0272473759592979E-4</v>
      </c>
      <c r="S60" s="30">
        <f t="shared" si="40"/>
        <v>5.3998180865849395E-3</v>
      </c>
      <c r="T60" s="30">
        <f t="shared" si="40"/>
        <v>1.6435789356490343E-3</v>
      </c>
      <c r="U60" s="30">
        <f t="shared" si="40"/>
        <v>2.1921072736589171E-3</v>
      </c>
      <c r="V60" s="30">
        <f t="shared" si="40"/>
        <v>2.5524212943371454E-3</v>
      </c>
      <c r="W60" s="30">
        <f t="shared" si="40"/>
        <v>1.9144280112470241E-4</v>
      </c>
      <c r="X60" s="30">
        <f t="shared" si="40"/>
        <v>1.9874731658820629E-3</v>
      </c>
      <c r="Y60" s="30">
        <f t="shared" si="40"/>
        <v>7.866480093754784E-4</v>
      </c>
      <c r="Z60" s="35">
        <f t="shared" si="40"/>
        <v>6.1325775843107323E-4</v>
      </c>
      <c r="AA60" s="43"/>
      <c r="AB60" s="43"/>
      <c r="AC60" s="43"/>
      <c r="AD60" s="43"/>
      <c r="AE60" s="43"/>
      <c r="AF60" s="43"/>
      <c r="AG60" s="43"/>
      <c r="AH60" s="43"/>
      <c r="AI60" s="43"/>
      <c r="AJ60" s="43"/>
    </row>
    <row r="61" spans="1:36" ht="14">
      <c r="A61" s="6" t="s">
        <v>16</v>
      </c>
      <c r="B61" s="30">
        <f t="shared" si="16"/>
        <v>3.848205872652248E-5</v>
      </c>
      <c r="C61" s="30">
        <f t="shared" si="20"/>
        <v>1.3607504217572956E-2</v>
      </c>
      <c r="D61" s="30">
        <f t="shared" si="20"/>
        <v>3.7723066886115161E-5</v>
      </c>
      <c r="E61" s="30">
        <f t="shared" ref="E61:Q61" si="41">E30/$B46</f>
        <v>3.8365883392336491E-5</v>
      </c>
      <c r="F61" s="30">
        <f t="shared" si="41"/>
        <v>7.2479245269438776E-4</v>
      </c>
      <c r="G61" s="30">
        <f t="shared" si="41"/>
        <v>7.6642593677901248E-5</v>
      </c>
      <c r="H61" s="30">
        <f t="shared" si="41"/>
        <v>3.8233871658988855E-5</v>
      </c>
      <c r="I61" s="30">
        <f t="shared" si="41"/>
        <v>2.0634285655381666E-3</v>
      </c>
      <c r="J61" s="30">
        <f t="shared" si="41"/>
        <v>4.8873410022564822E-3</v>
      </c>
      <c r="K61" s="30">
        <f t="shared" si="41"/>
        <v>2.0075598913097688E-4</v>
      </c>
      <c r="L61" s="30">
        <f t="shared" si="41"/>
        <v>4.9883897407655447E-5</v>
      </c>
      <c r="M61" s="30">
        <f t="shared" si="41"/>
        <v>1.9720059847973437E-3</v>
      </c>
      <c r="N61" s="30">
        <f t="shared" si="41"/>
        <v>3.3323384875415746E-3</v>
      </c>
      <c r="O61" s="30">
        <f t="shared" si="41"/>
        <v>0</v>
      </c>
      <c r="P61" s="30">
        <f t="shared" si="41"/>
        <v>0</v>
      </c>
      <c r="Q61" s="30">
        <f t="shared" si="41"/>
        <v>0</v>
      </c>
      <c r="R61" s="30">
        <f t="shared" ref="R61:Z61" si="42">R30/$B46</f>
        <v>0</v>
      </c>
      <c r="S61" s="30">
        <f t="shared" si="42"/>
        <v>0</v>
      </c>
      <c r="T61" s="30">
        <f t="shared" si="42"/>
        <v>0</v>
      </c>
      <c r="U61" s="30">
        <f t="shared" si="42"/>
        <v>0</v>
      </c>
      <c r="V61" s="30">
        <f t="shared" si="42"/>
        <v>0</v>
      </c>
      <c r="W61" s="30">
        <f t="shared" si="42"/>
        <v>0</v>
      </c>
      <c r="X61" s="30">
        <f t="shared" si="42"/>
        <v>0</v>
      </c>
      <c r="Y61" s="30">
        <f t="shared" si="42"/>
        <v>0</v>
      </c>
      <c r="Z61" s="35">
        <f t="shared" si="42"/>
        <v>0</v>
      </c>
      <c r="AA61" s="43"/>
      <c r="AB61" s="43"/>
      <c r="AC61" s="43"/>
      <c r="AD61" s="43"/>
      <c r="AE61" s="43"/>
      <c r="AF61" s="43"/>
      <c r="AG61" s="43"/>
      <c r="AH61" s="43"/>
      <c r="AI61" s="43"/>
      <c r="AJ61" s="43"/>
    </row>
    <row r="62" spans="1:36" ht="14">
      <c r="A62" s="6" t="s">
        <v>12</v>
      </c>
      <c r="B62" s="25">
        <f>SUM(B50:B61)</f>
        <v>1.546669313356881</v>
      </c>
      <c r="C62" s="25">
        <f>SUM(C50:C61)</f>
        <v>1.5217524307357224</v>
      </c>
      <c r="D62" s="25">
        <f>SUM(D50:D61)</f>
        <v>1.5487916262752004</v>
      </c>
      <c r="E62" s="25">
        <f t="shared" ref="E62:Q62" si="43">SUM(E50:E61)</f>
        <v>1.5431034459535555</v>
      </c>
      <c r="F62" s="25">
        <f t="shared" si="43"/>
        <v>1.5253379008326873</v>
      </c>
      <c r="G62" s="25">
        <f t="shared" si="43"/>
        <v>1.5301188304734397</v>
      </c>
      <c r="H62" s="25">
        <f t="shared" si="43"/>
        <v>1.5313728510539495</v>
      </c>
      <c r="I62" s="25">
        <f t="shared" si="43"/>
        <v>1.5581534503386436</v>
      </c>
      <c r="J62" s="25">
        <f t="shared" si="43"/>
        <v>1.5537773312814975</v>
      </c>
      <c r="K62" s="25">
        <f t="shared" si="43"/>
        <v>1.5408494431035169</v>
      </c>
      <c r="L62" s="25">
        <f t="shared" si="43"/>
        <v>1.5471559577289276</v>
      </c>
      <c r="M62" s="25">
        <f t="shared" si="43"/>
        <v>1.535514084601318</v>
      </c>
      <c r="N62" s="25">
        <f t="shared" si="43"/>
        <v>1.5213746233346779</v>
      </c>
      <c r="O62" s="25">
        <f t="shared" si="43"/>
        <v>1.546019879183907</v>
      </c>
      <c r="P62" s="25">
        <f t="shared" si="43"/>
        <v>1.5069587452448969</v>
      </c>
      <c r="Q62" s="25">
        <f t="shared" si="43"/>
        <v>1.519411050315185</v>
      </c>
      <c r="R62" s="25">
        <f t="shared" ref="R62" si="44">SUM(R50:R61)</f>
        <v>1.5383616606160613</v>
      </c>
      <c r="S62" s="25">
        <f t="shared" ref="S62" si="45">SUM(S50:S61)</f>
        <v>1.4956745363440045</v>
      </c>
      <c r="T62" s="25">
        <f t="shared" ref="T62" si="46">SUM(T50:T61)</f>
        <v>1.5115660109960749</v>
      </c>
      <c r="U62" s="25">
        <f t="shared" ref="U62" si="47">SUM(U50:U61)</f>
        <v>1.5092163923240036</v>
      </c>
      <c r="V62" s="25">
        <f t="shared" ref="V62" si="48">SUM(V50:V61)</f>
        <v>1.5561160179686933</v>
      </c>
      <c r="W62" s="25">
        <f t="shared" ref="W62" si="49">SUM(W50:W61)</f>
        <v>1.5262530275503159</v>
      </c>
      <c r="X62" s="25">
        <f t="shared" ref="X62" si="50">SUM(X50:X61)</f>
        <v>1.5372198232701595</v>
      </c>
      <c r="Y62" s="25">
        <f t="shared" ref="Y62" si="51">SUM(Y50:Y61)</f>
        <v>1.4807648926264867</v>
      </c>
      <c r="Z62" s="34">
        <f t="shared" ref="Z62" si="52">SUM(Z50:Z61)</f>
        <v>1.4880322392924432</v>
      </c>
      <c r="AA62" s="43"/>
      <c r="AB62" s="43"/>
      <c r="AC62" s="43"/>
      <c r="AD62" s="43"/>
      <c r="AE62" s="43"/>
      <c r="AF62" s="43"/>
      <c r="AG62" s="43"/>
      <c r="AH62" s="43"/>
      <c r="AI62" s="43"/>
      <c r="AJ62" s="43"/>
    </row>
    <row r="63" spans="1:36" ht="14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40"/>
      <c r="AB63" s="40"/>
      <c r="AC63" s="40"/>
      <c r="AD63" s="40"/>
      <c r="AE63" s="40"/>
      <c r="AF63" s="40"/>
      <c r="AG63" s="40"/>
      <c r="AH63" s="40"/>
      <c r="AI63" s="40"/>
      <c r="AJ63" s="40"/>
    </row>
    <row r="64" spans="1:36" ht="14">
      <c r="A64" s="21" t="s">
        <v>18</v>
      </c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40"/>
      <c r="AB64" s="40"/>
      <c r="AC64" s="40"/>
      <c r="AD64" s="40"/>
      <c r="AE64" s="40"/>
      <c r="AF64" s="40"/>
      <c r="AG64" s="40"/>
      <c r="AH64" s="40"/>
      <c r="AI64" s="40"/>
      <c r="AJ64" s="40"/>
    </row>
    <row r="65" spans="1:36" s="1" customFormat="1" ht="16" thickBot="1">
      <c r="A65" s="22" t="s">
        <v>33</v>
      </c>
      <c r="B65" s="23" t="str">
        <f>B$1</f>
        <v>Askja</v>
      </c>
      <c r="C65" s="23" t="str">
        <f>C$1</f>
        <v>Aso</v>
      </c>
      <c r="D65" s="23" t="str">
        <f>D$1</f>
        <v>Augustine</v>
      </c>
      <c r="E65" s="23" t="str">
        <f>E$1</f>
        <v>Chaitén</v>
      </c>
      <c r="F65" s="23" t="str">
        <f t="shared" ref="F65:Z65" si="53">F$1</f>
        <v>Etna</v>
      </c>
      <c r="G65" s="23" t="str">
        <f t="shared" si="53"/>
        <v>Eyjafjallajökull (a)</v>
      </c>
      <c r="H65" s="23" t="str">
        <f t="shared" si="53"/>
        <v>Eyjafjallajökull (b)</v>
      </c>
      <c r="I65" s="23" t="str">
        <f t="shared" si="53"/>
        <v>Grímsvötn (a)</v>
      </c>
      <c r="J65" s="23" t="str">
        <f t="shared" si="53"/>
        <v>Grímsvötn (b)</v>
      </c>
      <c r="K65" s="23" t="str">
        <f t="shared" si="53"/>
        <v>Nisyros</v>
      </c>
      <c r="L65" s="23" t="str">
        <f t="shared" si="53"/>
        <v>Okmok</v>
      </c>
      <c r="M65" s="23" t="str">
        <f t="shared" si="53"/>
        <v>Spurr</v>
      </c>
      <c r="N65" s="23" t="str">
        <f t="shared" si="53"/>
        <v>Tongariro</v>
      </c>
      <c r="O65" s="23" t="str">
        <f t="shared" si="53"/>
        <v>Askja</v>
      </c>
      <c r="P65" s="23" t="str">
        <f t="shared" si="53"/>
        <v>Aso</v>
      </c>
      <c r="Q65" s="23" t="str">
        <f t="shared" si="53"/>
        <v>Augustine</v>
      </c>
      <c r="R65" s="23" t="str">
        <f t="shared" si="53"/>
        <v>Chaitén</v>
      </c>
      <c r="S65" s="23" t="str">
        <f t="shared" si="53"/>
        <v>Etna</v>
      </c>
      <c r="T65" s="23" t="str">
        <f t="shared" si="53"/>
        <v>Eyjafjallajökull (a)</v>
      </c>
      <c r="U65" s="23" t="str">
        <f t="shared" si="53"/>
        <v>Eyjafjallajökull (b)</v>
      </c>
      <c r="V65" s="23" t="str">
        <f t="shared" si="53"/>
        <v>Grímsvötn (a)</v>
      </c>
      <c r="W65" s="23" t="str">
        <f t="shared" si="53"/>
        <v>Nisyros</v>
      </c>
      <c r="X65" s="23" t="str">
        <f t="shared" si="53"/>
        <v>Okmok</v>
      </c>
      <c r="Y65" s="23" t="str">
        <f t="shared" si="53"/>
        <v>Spurr</v>
      </c>
      <c r="Z65" s="23" t="str">
        <f t="shared" si="53"/>
        <v>Tongariro</v>
      </c>
      <c r="AA65" s="41"/>
      <c r="AB65" s="41"/>
      <c r="AC65" s="41"/>
      <c r="AD65" s="41"/>
      <c r="AE65" s="41"/>
      <c r="AF65" s="41"/>
      <c r="AG65" s="41"/>
      <c r="AH65" s="41"/>
      <c r="AI65" s="41"/>
      <c r="AJ65" s="41"/>
    </row>
    <row r="66" spans="1:36" ht="15" thickTop="1">
      <c r="A66" s="6" t="s">
        <v>19</v>
      </c>
      <c r="B66" s="25">
        <f t="shared" ref="B66:D77" si="54">B50*$C35</f>
        <v>1.20755798146624</v>
      </c>
      <c r="C66" s="25">
        <f t="shared" si="54"/>
        <v>0.92048751587669198</v>
      </c>
      <c r="D66" s="25">
        <f t="shared" si="54"/>
        <v>1.0503356513740414</v>
      </c>
      <c r="E66" s="25">
        <f t="shared" ref="E66:P66" si="55">E50*$C35</f>
        <v>1.2479375002957145</v>
      </c>
      <c r="F66" s="25">
        <f t="shared" si="55"/>
        <v>0.80613315941550756</v>
      </c>
      <c r="G66" s="25">
        <f t="shared" si="55"/>
        <v>1.0047578065620943</v>
      </c>
      <c r="H66" s="25">
        <f t="shared" si="55"/>
        <v>0.98556123187184608</v>
      </c>
      <c r="I66" s="25">
        <f t="shared" si="55"/>
        <v>0.85161617008069068</v>
      </c>
      <c r="J66" s="25">
        <f t="shared" si="55"/>
        <v>0.84759163051815678</v>
      </c>
      <c r="K66" s="25">
        <f t="shared" si="55"/>
        <v>1.2361721526607297</v>
      </c>
      <c r="L66" s="25">
        <f t="shared" si="55"/>
        <v>0.89292633349920192</v>
      </c>
      <c r="M66" s="25">
        <f t="shared" si="55"/>
        <v>0.9372411555864032</v>
      </c>
      <c r="N66" s="25">
        <f t="shared" si="55"/>
        <v>1.0723981160095764</v>
      </c>
      <c r="O66" s="25">
        <f t="shared" si="55"/>
        <v>1.2250041400157876</v>
      </c>
      <c r="P66" s="25">
        <f t="shared" si="55"/>
        <v>0.92882566724919813</v>
      </c>
      <c r="Q66" s="25">
        <f t="shared" ref="Q66:Z66" si="56">Q50*$C35</f>
        <v>1.1013252959337003</v>
      </c>
      <c r="R66" s="25">
        <f t="shared" si="56"/>
        <v>1.2261206423792219</v>
      </c>
      <c r="S66" s="25">
        <f t="shared" si="56"/>
        <v>0.84508965552302939</v>
      </c>
      <c r="T66" s="25">
        <f t="shared" si="56"/>
        <v>1.1032980088753557</v>
      </c>
      <c r="U66" s="25">
        <f t="shared" si="56"/>
        <v>1.0669934155807728</v>
      </c>
      <c r="V66" s="25">
        <f t="shared" si="56"/>
        <v>0.85189828866368034</v>
      </c>
      <c r="W66" s="25">
        <f t="shared" si="56"/>
        <v>1.20099303372738</v>
      </c>
      <c r="X66" s="25">
        <f t="shared" si="56"/>
        <v>0.91590351256510683</v>
      </c>
      <c r="Y66" s="25">
        <f t="shared" si="56"/>
        <v>0.83544559244045236</v>
      </c>
      <c r="Z66" s="34">
        <f t="shared" si="56"/>
        <v>0.96799194387453347</v>
      </c>
      <c r="AA66" s="43"/>
      <c r="AB66" s="43"/>
      <c r="AC66" s="43"/>
      <c r="AD66" s="43"/>
      <c r="AE66" s="43"/>
      <c r="AF66" s="43"/>
      <c r="AG66" s="43"/>
      <c r="AH66" s="43"/>
      <c r="AI66" s="43"/>
      <c r="AJ66" s="43"/>
    </row>
    <row r="67" spans="1:36" ht="14">
      <c r="A67" s="6" t="s">
        <v>20</v>
      </c>
      <c r="B67" s="25">
        <f t="shared" si="54"/>
        <v>1.0802484824765209E-2</v>
      </c>
      <c r="C67" s="25">
        <f t="shared" si="54"/>
        <v>1.072153227659773E-2</v>
      </c>
      <c r="D67" s="25">
        <f t="shared" si="54"/>
        <v>7.8414015839948486E-3</v>
      </c>
      <c r="E67" s="25">
        <f t="shared" ref="E67:P67" si="57">E51*$C36</f>
        <v>1.9657920287202537E-3</v>
      </c>
      <c r="F67" s="25">
        <f t="shared" si="57"/>
        <v>2.2586002196695931E-2</v>
      </c>
      <c r="G67" s="25">
        <f t="shared" si="57"/>
        <v>1.6559780154686725E-2</v>
      </c>
      <c r="H67" s="25">
        <f t="shared" si="57"/>
        <v>1.840542890791801E-2</v>
      </c>
      <c r="I67" s="25">
        <f t="shared" si="57"/>
        <v>3.5633007527391451E-2</v>
      </c>
      <c r="J67" s="25">
        <f t="shared" si="57"/>
        <v>3.6841285090571295E-2</v>
      </c>
      <c r="K67" s="25">
        <f t="shared" si="57"/>
        <v>4.1740449621509995E-3</v>
      </c>
      <c r="L67" s="25">
        <f t="shared" si="57"/>
        <v>1.5375092152812724E-2</v>
      </c>
      <c r="M67" s="25">
        <f t="shared" si="57"/>
        <v>9.1863120189847759E-3</v>
      </c>
      <c r="N67" s="25">
        <f t="shared" si="57"/>
        <v>8.8689583549812889E-3</v>
      </c>
      <c r="O67" s="25">
        <f t="shared" si="57"/>
        <v>9.6277804167479684E-3</v>
      </c>
      <c r="P67" s="25">
        <f t="shared" si="57"/>
        <v>1.195235878806644E-2</v>
      </c>
      <c r="Q67" s="25">
        <f t="shared" ref="Q67:Z67" si="58">Q51*$C36</f>
        <v>2.9879620436975562E-3</v>
      </c>
      <c r="R67" s="25">
        <f t="shared" si="58"/>
        <v>1.4344899127826166E-3</v>
      </c>
      <c r="S67" s="25">
        <f t="shared" si="58"/>
        <v>2.5201854155911384E-2</v>
      </c>
      <c r="T67" s="25">
        <f t="shared" si="58"/>
        <v>1.1569939680377866E-2</v>
      </c>
      <c r="U67" s="25">
        <f t="shared" si="58"/>
        <v>1.4744374377710513E-2</v>
      </c>
      <c r="V67" s="25">
        <f t="shared" si="58"/>
        <v>3.4924133905166244E-2</v>
      </c>
      <c r="W67" s="25">
        <f t="shared" si="58"/>
        <v>2.8978327455484736E-3</v>
      </c>
      <c r="X67" s="25">
        <f t="shared" si="58"/>
        <v>2.0950117577479332E-2</v>
      </c>
      <c r="Y67" s="25">
        <f t="shared" si="58"/>
        <v>1.3056797426064185E-3</v>
      </c>
      <c r="Z67" s="34">
        <f t="shared" si="58"/>
        <v>2.002846911196217E-3</v>
      </c>
      <c r="AA67" s="43"/>
      <c r="AB67" s="43"/>
      <c r="AC67" s="43"/>
      <c r="AD67" s="43"/>
      <c r="AE67" s="43"/>
      <c r="AF67" s="43"/>
      <c r="AG67" s="43"/>
      <c r="AH67" s="43"/>
      <c r="AI67" s="43"/>
      <c r="AJ67" s="43"/>
    </row>
    <row r="68" spans="1:36" ht="14">
      <c r="A68" s="6" t="s">
        <v>21</v>
      </c>
      <c r="B68" s="25">
        <f t="shared" si="54"/>
        <v>0.24735226956898579</v>
      </c>
      <c r="C68" s="25">
        <f t="shared" si="54"/>
        <v>0.36129892586392798</v>
      </c>
      <c r="D68" s="25">
        <f t="shared" si="54"/>
        <v>0.32656212966272263</v>
      </c>
      <c r="E68" s="25">
        <f t="shared" ref="E68:P68" si="59">E52*$C37</f>
        <v>0.27782453149092767</v>
      </c>
      <c r="F68" s="25">
        <f t="shared" si="59"/>
        <v>0.35214279660073622</v>
      </c>
      <c r="G68" s="25">
        <f t="shared" si="59"/>
        <v>0.28964863735502022</v>
      </c>
      <c r="H68" s="25">
        <f t="shared" si="59"/>
        <v>0.29536712162742146</v>
      </c>
      <c r="I68" s="25">
        <f t="shared" si="59"/>
        <v>0.26964828857310841</v>
      </c>
      <c r="J68" s="25">
        <f t="shared" si="59"/>
        <v>0.26946029332455257</v>
      </c>
      <c r="K68" s="25">
        <f t="shared" si="59"/>
        <v>0.27517362221406921</v>
      </c>
      <c r="L68" s="25">
        <f t="shared" si="59"/>
        <v>0.33119994918788659</v>
      </c>
      <c r="M68" s="25">
        <f t="shared" si="59"/>
        <v>0.37395414500982355</v>
      </c>
      <c r="N68" s="25">
        <f t="shared" si="59"/>
        <v>0.34924296040462771</v>
      </c>
      <c r="O68" s="25">
        <f t="shared" si="59"/>
        <v>0.25063482798965031</v>
      </c>
      <c r="P68" s="25">
        <f t="shared" si="59"/>
        <v>0.37660346826515445</v>
      </c>
      <c r="Q68" s="25">
        <f t="shared" ref="Q68:Z68" si="60">Q52*$C37</f>
        <v>0.39088568734284762</v>
      </c>
      <c r="R68" s="25">
        <f t="shared" si="60"/>
        <v>0.30383651965887198</v>
      </c>
      <c r="S68" s="25">
        <f t="shared" si="60"/>
        <v>0.32556697598040985</v>
      </c>
      <c r="T68" s="25">
        <f t="shared" si="60"/>
        <v>0.27677486921737721</v>
      </c>
      <c r="U68" s="25">
        <f t="shared" si="60"/>
        <v>0.28988533850517911</v>
      </c>
      <c r="V68" s="25">
        <f t="shared" si="60"/>
        <v>0.26165426658176244</v>
      </c>
      <c r="W68" s="25">
        <f t="shared" si="60"/>
        <v>0.32033700880245897</v>
      </c>
      <c r="X68" s="25">
        <f t="shared" si="60"/>
        <v>0.27587323698466543</v>
      </c>
      <c r="Y68" s="25">
        <f t="shared" si="60"/>
        <v>0.57901471192839427</v>
      </c>
      <c r="Z68" s="34">
        <f t="shared" si="60"/>
        <v>0.50094942590731284</v>
      </c>
      <c r="AA68" s="43"/>
      <c r="AB68" s="43"/>
      <c r="AC68" s="43"/>
      <c r="AD68" s="43"/>
      <c r="AE68" s="43"/>
      <c r="AF68" s="43"/>
      <c r="AG68" s="43"/>
      <c r="AH68" s="43"/>
      <c r="AI68" s="43"/>
      <c r="AJ68" s="43"/>
    </row>
    <row r="69" spans="1:36" ht="14">
      <c r="A69" s="6" t="s">
        <v>22</v>
      </c>
      <c r="B69" s="25">
        <f t="shared" si="54"/>
        <v>1.563466420311414E-2</v>
      </c>
      <c r="C69" s="25">
        <f t="shared" si="54"/>
        <v>2.1286338200942612E-2</v>
      </c>
      <c r="D69" s="25">
        <f t="shared" si="54"/>
        <v>1.5304175954206684E-2</v>
      </c>
      <c r="E69" s="25">
        <f t="shared" ref="E69:P69" si="61">E53*$C38</f>
        <v>5.7199980431709646E-3</v>
      </c>
      <c r="F69" s="25">
        <f t="shared" si="61"/>
        <v>2.8011704369713172E-2</v>
      </c>
      <c r="G69" s="25">
        <f t="shared" si="61"/>
        <v>2.7406647751292378E-2</v>
      </c>
      <c r="H69" s="25">
        <f t="shared" si="61"/>
        <v>2.8372041082685338E-2</v>
      </c>
      <c r="I69" s="25">
        <f t="shared" si="61"/>
        <v>2.6008581361882416E-2</v>
      </c>
      <c r="J69" s="25">
        <f t="shared" si="61"/>
        <v>2.6488444919067294E-2</v>
      </c>
      <c r="K69" s="25">
        <f t="shared" si="61"/>
        <v>8.7236984369502314E-3</v>
      </c>
      <c r="L69" s="25">
        <f t="shared" si="61"/>
        <v>2.6411852394674036E-2</v>
      </c>
      <c r="M69" s="25">
        <f t="shared" si="61"/>
        <v>1.9446140120853082E-2</v>
      </c>
      <c r="N69" s="25">
        <f t="shared" si="61"/>
        <v>2.134512981551126E-2</v>
      </c>
      <c r="O69" s="25">
        <f t="shared" si="61"/>
        <v>1.3968716970971509E-2</v>
      </c>
      <c r="P69" s="25">
        <f t="shared" si="61"/>
        <v>2.1109283684909521E-2</v>
      </c>
      <c r="Q69" s="25">
        <f t="shared" ref="Q69:Z69" si="62">Q53*$C38</f>
        <v>4.7649773474677404E-3</v>
      </c>
      <c r="R69" s="25">
        <f t="shared" si="62"/>
        <v>4.6998056411999946E-3</v>
      </c>
      <c r="S69" s="25">
        <f t="shared" si="62"/>
        <v>3.4072988370687556E-2</v>
      </c>
      <c r="T69" s="25">
        <f t="shared" si="62"/>
        <v>2.5545321623879295E-2</v>
      </c>
      <c r="U69" s="25">
        <f t="shared" si="62"/>
        <v>2.8083502403157715E-2</v>
      </c>
      <c r="V69" s="25">
        <f t="shared" si="62"/>
        <v>2.8230543757557132E-2</v>
      </c>
      <c r="W69" s="25">
        <f t="shared" si="62"/>
        <v>6.3798605282135989E-3</v>
      </c>
      <c r="X69" s="25">
        <f t="shared" si="62"/>
        <v>3.4882509445571232E-2</v>
      </c>
      <c r="Y69" s="25">
        <f t="shared" si="62"/>
        <v>3.3155647083292356E-3</v>
      </c>
      <c r="Z69" s="34">
        <f t="shared" si="62"/>
        <v>3.6071881051709834E-3</v>
      </c>
      <c r="AA69" s="43"/>
      <c r="AB69" s="43"/>
      <c r="AC69" s="43"/>
      <c r="AD69" s="43"/>
      <c r="AE69" s="43"/>
      <c r="AF69" s="43"/>
      <c r="AG69" s="43"/>
      <c r="AH69" s="43"/>
      <c r="AI69" s="43"/>
      <c r="AJ69" s="43"/>
    </row>
    <row r="70" spans="1:36" ht="14">
      <c r="A70" s="6" t="s">
        <v>23</v>
      </c>
      <c r="B70" s="25">
        <f t="shared" si="54"/>
        <v>3.4751024756454092E-2</v>
      </c>
      <c r="C70" s="25">
        <f t="shared" si="54"/>
        <v>7.8854914543871044E-2</v>
      </c>
      <c r="D70" s="25">
        <f t="shared" si="54"/>
        <v>4.8594930794487325E-2</v>
      </c>
      <c r="E70" s="25">
        <f t="shared" ref="E70:P70" si="63">E54*$C39</f>
        <v>1.2713787198928819E-2</v>
      </c>
      <c r="F70" s="25">
        <f t="shared" si="63"/>
        <v>0.10376893073154768</v>
      </c>
      <c r="G70" s="25">
        <f t="shared" si="63"/>
        <v>7.6145630801817604E-2</v>
      </c>
      <c r="H70" s="25">
        <f t="shared" si="63"/>
        <v>7.882784443326471E-2</v>
      </c>
      <c r="I70" s="25">
        <f t="shared" si="63"/>
        <v>0.14452258824449218</v>
      </c>
      <c r="J70" s="25">
        <f t="shared" si="63"/>
        <v>0.14718905906516552</v>
      </c>
      <c r="K70" s="25">
        <f t="shared" si="63"/>
        <v>1.939008452064573E-2</v>
      </c>
      <c r="L70" s="25">
        <f t="shared" si="63"/>
        <v>9.7842303540734393E-2</v>
      </c>
      <c r="M70" s="25">
        <f t="shared" si="63"/>
        <v>7.2037928880135327E-2</v>
      </c>
      <c r="N70" s="25">
        <f t="shared" si="63"/>
        <v>5.9304530386141294E-2</v>
      </c>
      <c r="O70" s="25">
        <f t="shared" si="63"/>
        <v>3.1048139120086957E-2</v>
      </c>
      <c r="P70" s="25">
        <f t="shared" si="63"/>
        <v>7.819901879517073E-2</v>
      </c>
      <c r="Q70" s="25">
        <f t="shared" ref="Q70:Z70" si="64">Q54*$C39</f>
        <v>1.3238839320003776E-2</v>
      </c>
      <c r="R70" s="25">
        <f t="shared" si="64"/>
        <v>1.0446214902097651E-2</v>
      </c>
      <c r="S70" s="25">
        <f t="shared" si="64"/>
        <v>0.10819102686674276</v>
      </c>
      <c r="T70" s="25">
        <f t="shared" si="64"/>
        <v>5.6779352126167998E-2</v>
      </c>
      <c r="U70" s="25">
        <f t="shared" si="64"/>
        <v>6.2420943269487293E-2</v>
      </c>
      <c r="V70" s="25">
        <f t="shared" si="64"/>
        <v>0.1568694268489027</v>
      </c>
      <c r="W70" s="25">
        <f t="shared" si="64"/>
        <v>1.4180457493581164E-2</v>
      </c>
      <c r="X70" s="25">
        <f t="shared" si="64"/>
        <v>0.12922172312777069</v>
      </c>
      <c r="Y70" s="25">
        <f t="shared" si="64"/>
        <v>1.8423688184781288E-2</v>
      </c>
      <c r="Z70" s="34">
        <f t="shared" si="64"/>
        <v>1.1453805605606569E-2</v>
      </c>
      <c r="AA70" s="43"/>
      <c r="AB70" s="43"/>
      <c r="AC70" s="43"/>
      <c r="AD70" s="43"/>
      <c r="AE70" s="43"/>
      <c r="AF70" s="43"/>
      <c r="AG70" s="43"/>
      <c r="AH70" s="43"/>
      <c r="AI70" s="43"/>
      <c r="AJ70" s="43"/>
    </row>
    <row r="71" spans="1:36" ht="14">
      <c r="A71" s="6" t="s">
        <v>24</v>
      </c>
      <c r="B71" s="30">
        <f t="shared" si="54"/>
        <v>1.5980375540708576E-3</v>
      </c>
      <c r="C71" s="30">
        <f t="shared" si="54"/>
        <v>1.7933116211123366E-3</v>
      </c>
      <c r="D71" s="30">
        <f t="shared" si="54"/>
        <v>1.5705344200006412E-3</v>
      </c>
      <c r="E71" s="30">
        <f t="shared" ref="E71:P71" si="65">E55*$C40</f>
        <v>8.9338449125266398E-4</v>
      </c>
      <c r="F71" s="30">
        <f t="shared" si="65"/>
        <v>2.4811144447357669E-3</v>
      </c>
      <c r="G71" s="30">
        <f t="shared" si="65"/>
        <v>3.057601915889485E-3</v>
      </c>
      <c r="H71" s="30">
        <f t="shared" si="65"/>
        <v>2.9650558841802887E-3</v>
      </c>
      <c r="I71" s="30">
        <f t="shared" si="65"/>
        <v>3.0241716722094573E-3</v>
      </c>
      <c r="J71" s="30">
        <f t="shared" si="65"/>
        <v>3.1141604378875196E-3</v>
      </c>
      <c r="K71" s="30">
        <f t="shared" si="65"/>
        <v>1.3522334555437939E-3</v>
      </c>
      <c r="L71" s="30">
        <f t="shared" si="65"/>
        <v>2.6466389373489235E-3</v>
      </c>
      <c r="M71" s="30">
        <f t="shared" si="65"/>
        <v>2.1717933335024531E-3</v>
      </c>
      <c r="N71" s="30">
        <f t="shared" si="65"/>
        <v>9.8803838367794695E-4</v>
      </c>
      <c r="O71" s="30">
        <f t="shared" si="65"/>
        <v>1.3898099194217398E-3</v>
      </c>
      <c r="P71" s="30">
        <f t="shared" si="65"/>
        <v>2.0660922097650021E-3</v>
      </c>
      <c r="Q71" s="30">
        <f t="shared" ref="Q71:Z71" si="66">Q55*$C40</f>
        <v>5.278790327939495E-4</v>
      </c>
      <c r="R71" s="30">
        <f t="shared" si="66"/>
        <v>8.9239528168557453E-4</v>
      </c>
      <c r="S71" s="30">
        <f t="shared" si="66"/>
        <v>3.3069599639573965E-3</v>
      </c>
      <c r="T71" s="30">
        <f t="shared" si="66"/>
        <v>2.5392356604092489E-3</v>
      </c>
      <c r="U71" s="30">
        <f t="shared" si="66"/>
        <v>2.4817819974884336E-3</v>
      </c>
      <c r="V71" s="30">
        <f t="shared" si="66"/>
        <v>3.2992311589387499E-3</v>
      </c>
      <c r="W71" s="30">
        <f t="shared" si="66"/>
        <v>7.4521954418426469E-4</v>
      </c>
      <c r="X71" s="30">
        <f t="shared" si="66"/>
        <v>3.0641128790939113E-3</v>
      </c>
      <c r="Y71" s="30">
        <f t="shared" si="66"/>
        <v>5.8309252698355619E-4</v>
      </c>
      <c r="Z71" s="35">
        <f t="shared" si="66"/>
        <v>3.6980162815021962E-4</v>
      </c>
      <c r="AA71" s="43"/>
      <c r="AB71" s="43"/>
      <c r="AC71" s="43"/>
      <c r="AD71" s="43"/>
      <c r="AE71" s="43"/>
      <c r="AF71" s="43"/>
      <c r="AG71" s="43"/>
      <c r="AH71" s="43"/>
      <c r="AI71" s="43"/>
      <c r="AJ71" s="43"/>
    </row>
    <row r="72" spans="1:36" ht="14">
      <c r="A72" s="6" t="s">
        <v>25</v>
      </c>
      <c r="B72" s="25">
        <f t="shared" si="54"/>
        <v>2.1497579951211564E-2</v>
      </c>
      <c r="C72" s="25">
        <f t="shared" si="54"/>
        <v>8.6790872222603385E-2</v>
      </c>
      <c r="D72" s="25">
        <f t="shared" si="54"/>
        <v>7.7313512842984031E-2</v>
      </c>
      <c r="E72" s="25">
        <f t="shared" ref="E72:P72" si="67">E56*$C41</f>
        <v>8.6212741259879839E-3</v>
      </c>
      <c r="F72" s="25">
        <f t="shared" si="67"/>
        <v>0.13215775950043798</v>
      </c>
      <c r="G72" s="25">
        <f t="shared" si="67"/>
        <v>7.3109587619042279E-2</v>
      </c>
      <c r="H72" s="25">
        <f t="shared" si="67"/>
        <v>8.2817719567207057E-2</v>
      </c>
      <c r="I72" s="25">
        <f t="shared" si="67"/>
        <v>0.13986553149278982</v>
      </c>
      <c r="J72" s="25">
        <f t="shared" si="67"/>
        <v>0.1336552789066221</v>
      </c>
      <c r="K72" s="25">
        <f t="shared" si="67"/>
        <v>2.5409259951104702E-2</v>
      </c>
      <c r="L72" s="25">
        <f t="shared" si="67"/>
        <v>0.12880478938822376</v>
      </c>
      <c r="M72" s="25">
        <f t="shared" si="67"/>
        <v>0.11101231545190771</v>
      </c>
      <c r="N72" s="25">
        <f t="shared" si="67"/>
        <v>5.3293364560632779E-2</v>
      </c>
      <c r="O72" s="25">
        <f t="shared" si="67"/>
        <v>1.4923238615382216E-2</v>
      </c>
      <c r="P72" s="25">
        <f t="shared" si="67"/>
        <v>5.4905361427180846E-2</v>
      </c>
      <c r="Q72" s="25">
        <f t="shared" ref="Q72:Z72" si="68">Q56*$C41</f>
        <v>5.0288033274257741E-3</v>
      </c>
      <c r="R72" s="25">
        <f t="shared" si="68"/>
        <v>5.552900199872225E-3</v>
      </c>
      <c r="S72" s="25">
        <f t="shared" si="68"/>
        <v>8.1621251514514423E-2</v>
      </c>
      <c r="T72" s="25">
        <f t="shared" si="68"/>
        <v>1.6191593929968249E-2</v>
      </c>
      <c r="U72" s="25">
        <f t="shared" si="68"/>
        <v>2.4789014968368196E-2</v>
      </c>
      <c r="V72" s="25">
        <f t="shared" si="68"/>
        <v>0.13758134694748661</v>
      </c>
      <c r="W72" s="25">
        <f t="shared" si="68"/>
        <v>3.5980129347794212E-3</v>
      </c>
      <c r="X72" s="25">
        <f t="shared" si="68"/>
        <v>9.9830563194014774E-2</v>
      </c>
      <c r="Y72" s="25">
        <f t="shared" si="68"/>
        <v>3.5752180685378707E-2</v>
      </c>
      <c r="Z72" s="34">
        <f t="shared" si="68"/>
        <v>7.3741427924135169E-3</v>
      </c>
      <c r="AA72" s="43"/>
      <c r="AB72" s="43"/>
      <c r="AC72" s="43"/>
      <c r="AD72" s="43"/>
      <c r="AE72" s="43"/>
      <c r="AF72" s="43"/>
      <c r="AG72" s="43"/>
      <c r="AH72" s="43"/>
      <c r="AI72" s="43"/>
      <c r="AJ72" s="43"/>
    </row>
    <row r="73" spans="1:36" ht="14">
      <c r="A73" s="6" t="s">
        <v>26</v>
      </c>
      <c r="B73" s="25">
        <f t="shared" si="54"/>
        <v>4.6898305494393791E-2</v>
      </c>
      <c r="C73" s="25">
        <f t="shared" si="54"/>
        <v>0.15345605610949548</v>
      </c>
      <c r="D73" s="25">
        <f t="shared" si="54"/>
        <v>0.11604936677470219</v>
      </c>
      <c r="E73" s="25">
        <f t="shared" ref="E73:P73" si="69">E57*$C42</f>
        <v>2.7495304943821117E-2</v>
      </c>
      <c r="F73" s="25">
        <f t="shared" si="69"/>
        <v>0.18127804147020271</v>
      </c>
      <c r="G73" s="25">
        <f t="shared" si="69"/>
        <v>8.0266497383305338E-2</v>
      </c>
      <c r="H73" s="25">
        <f t="shared" si="69"/>
        <v>8.9985334559146743E-2</v>
      </c>
      <c r="I73" s="25">
        <f t="shared" si="69"/>
        <v>0.17937607016835752</v>
      </c>
      <c r="J73" s="25">
        <f t="shared" si="69"/>
        <v>0.17796623273219273</v>
      </c>
      <c r="K73" s="25">
        <f t="shared" si="69"/>
        <v>2.8392915479238185E-2</v>
      </c>
      <c r="L73" s="25">
        <f t="shared" si="69"/>
        <v>0.16764377751019821</v>
      </c>
      <c r="M73" s="25">
        <f t="shared" si="69"/>
        <v>0.13683264727671865</v>
      </c>
      <c r="N73" s="25">
        <f t="shared" si="69"/>
        <v>8.3565022766919878E-2</v>
      </c>
      <c r="O73" s="25">
        <f t="shared" si="69"/>
        <v>4.3781251166048751E-2</v>
      </c>
      <c r="P73" s="25">
        <f t="shared" si="69"/>
        <v>0.15462766800083386</v>
      </c>
      <c r="Q73" s="25">
        <f t="shared" ref="Q73:Z73" si="70">Q57*$C42</f>
        <v>0.11567214414696843</v>
      </c>
      <c r="R73" s="25">
        <f t="shared" si="70"/>
        <v>4.1143080061438873E-2</v>
      </c>
      <c r="S73" s="25">
        <f t="shared" si="70"/>
        <v>0.13286459852880056</v>
      </c>
      <c r="T73" s="25">
        <f t="shared" si="70"/>
        <v>3.5164813295349491E-2</v>
      </c>
      <c r="U73" s="25">
        <f t="shared" si="70"/>
        <v>5.3575888270906535E-2</v>
      </c>
      <c r="V73" s="25">
        <f t="shared" si="70"/>
        <v>0.17460397678128003</v>
      </c>
      <c r="W73" s="25">
        <f t="shared" si="70"/>
        <v>5.5895492462888482E-2</v>
      </c>
      <c r="X73" s="25">
        <f t="shared" si="70"/>
        <v>0.1431193095133006</v>
      </c>
      <c r="Y73" s="25">
        <f t="shared" si="70"/>
        <v>0.24824439206278848</v>
      </c>
      <c r="Z73" s="34">
        <f t="shared" si="70"/>
        <v>0.17240086105244301</v>
      </c>
      <c r="AA73" s="43"/>
      <c r="AB73" s="43"/>
      <c r="AC73" s="43"/>
      <c r="AD73" s="43"/>
      <c r="AE73" s="43"/>
      <c r="AF73" s="43"/>
      <c r="AG73" s="43"/>
      <c r="AH73" s="43"/>
      <c r="AI73" s="43"/>
      <c r="AJ73" s="43"/>
    </row>
    <row r="74" spans="1:36" ht="14">
      <c r="A74" s="6" t="s">
        <v>27</v>
      </c>
      <c r="B74" s="25">
        <f t="shared" si="54"/>
        <v>0.13112071496893321</v>
      </c>
      <c r="C74" s="25">
        <f t="shared" si="54"/>
        <v>8.9811871018002115E-2</v>
      </c>
      <c r="D74" s="25">
        <f t="shared" si="54"/>
        <v>0.12697830192599596</v>
      </c>
      <c r="E74" s="25">
        <f t="shared" ref="E74:P74" si="71">E58*$C43</f>
        <v>0.13815069804864497</v>
      </c>
      <c r="F74" s="25">
        <f t="shared" si="71"/>
        <v>0.11926988117546071</v>
      </c>
      <c r="G74" s="25">
        <f t="shared" si="71"/>
        <v>0.18306073071689105</v>
      </c>
      <c r="H74" s="25">
        <f t="shared" si="71"/>
        <v>0.17412072182136049</v>
      </c>
      <c r="I74" s="25">
        <f t="shared" si="71"/>
        <v>9.3618383783164366E-2</v>
      </c>
      <c r="J74" s="25">
        <f t="shared" si="71"/>
        <v>9.43683694825386E-2</v>
      </c>
      <c r="K74" s="25">
        <f t="shared" si="71"/>
        <v>8.5518758263539163E-2</v>
      </c>
      <c r="L74" s="25">
        <f t="shared" si="71"/>
        <v>0.10472070355658657</v>
      </c>
      <c r="M74" s="25">
        <f t="shared" si="71"/>
        <v>0.11283370972055556</v>
      </c>
      <c r="N74" s="25">
        <f t="shared" si="71"/>
        <v>7.759584950005434E-2</v>
      </c>
      <c r="O74" s="25">
        <f t="shared" si="71"/>
        <v>0.12294185728620839</v>
      </c>
      <c r="P74" s="25">
        <f t="shared" si="71"/>
        <v>0.10493642922318953</v>
      </c>
      <c r="Q74" s="25">
        <f t="shared" ref="Q74:Z74" si="72">Q58*$C43</f>
        <v>0.13785802475168735</v>
      </c>
      <c r="R74" s="25">
        <f t="shared" si="72"/>
        <v>0.14201569046582235</v>
      </c>
      <c r="S74" s="25">
        <f t="shared" si="72"/>
        <v>0.14753872310716207</v>
      </c>
      <c r="T74" s="25">
        <f t="shared" si="72"/>
        <v>0.18811397637573732</v>
      </c>
      <c r="U74" s="25">
        <f t="shared" si="72"/>
        <v>0.17829974950202476</v>
      </c>
      <c r="V74" s="25">
        <f t="shared" si="72"/>
        <v>8.8665509745899374E-2</v>
      </c>
      <c r="W74" s="25">
        <f t="shared" si="72"/>
        <v>9.6841601932104407E-2</v>
      </c>
      <c r="X74" s="25">
        <f t="shared" si="72"/>
        <v>0.10984026949915122</v>
      </c>
      <c r="Y74" s="25">
        <f t="shared" si="72"/>
        <v>9.5843718490000077E-2</v>
      </c>
      <c r="Z74" s="34">
        <f t="shared" si="72"/>
        <v>0.12269253874895659</v>
      </c>
      <c r="AA74" s="43"/>
      <c r="AB74" s="43"/>
      <c r="AC74" s="43"/>
      <c r="AD74" s="43"/>
      <c r="AE74" s="43"/>
      <c r="AF74" s="43"/>
      <c r="AG74" s="43"/>
      <c r="AH74" s="43"/>
      <c r="AI74" s="43"/>
      <c r="AJ74" s="43"/>
    </row>
    <row r="75" spans="1:36" ht="14">
      <c r="A75" s="6" t="s">
        <v>28</v>
      </c>
      <c r="B75" s="30">
        <f t="shared" si="54"/>
        <v>5.0531704218047736E-2</v>
      </c>
      <c r="C75" s="30">
        <f t="shared" si="54"/>
        <v>3.6298319839021459E-2</v>
      </c>
      <c r="D75" s="30">
        <f t="shared" si="54"/>
        <v>2.3518598524711429E-2</v>
      </c>
      <c r="E75" s="30">
        <f t="shared" ref="E75:P75" si="73">E59*$C44</f>
        <v>6.42874037225237E-2</v>
      </c>
      <c r="F75" s="30">
        <f t="shared" si="73"/>
        <v>4.4682429671392278E-2</v>
      </c>
      <c r="G75" s="30">
        <f t="shared" si="73"/>
        <v>4.8768943292388241E-2</v>
      </c>
      <c r="H75" s="30">
        <f t="shared" si="73"/>
        <v>4.4002626714377775E-2</v>
      </c>
      <c r="I75" s="30">
        <f t="shared" si="73"/>
        <v>1.0482181595589092E-2</v>
      </c>
      <c r="J75" s="30">
        <f t="shared" si="73"/>
        <v>1.0294330982506828E-2</v>
      </c>
      <c r="K75" s="30">
        <f t="shared" si="73"/>
        <v>8.0875706415123164E-2</v>
      </c>
      <c r="L75" s="30">
        <f t="shared" si="73"/>
        <v>1.8834659877340103E-2</v>
      </c>
      <c r="M75" s="30">
        <f t="shared" si="73"/>
        <v>2.0549379261325287E-2</v>
      </c>
      <c r="N75" s="30">
        <f t="shared" si="73"/>
        <v>2.8988121300546257E-2</v>
      </c>
      <c r="O75" s="30">
        <f t="shared" si="73"/>
        <v>5.1026573836644606E-2</v>
      </c>
      <c r="P75" s="30">
        <f t="shared" si="73"/>
        <v>4.6259375765893743E-2</v>
      </c>
      <c r="Q75" s="30">
        <f t="shared" ref="Q75:Z75" si="74">Q59*$C44</f>
        <v>2.6731562294606142E-2</v>
      </c>
      <c r="R75" s="30">
        <f t="shared" si="74"/>
        <v>5.4386410516838131E-2</v>
      </c>
      <c r="S75" s="30">
        <f t="shared" si="74"/>
        <v>8.0820055950667893E-2</v>
      </c>
      <c r="T75" s="30">
        <f t="shared" si="74"/>
        <v>7.8324809768601136E-2</v>
      </c>
      <c r="U75" s="30">
        <f t="shared" si="74"/>
        <v>6.7769142760860129E-2</v>
      </c>
      <c r="V75" s="30">
        <f t="shared" si="74"/>
        <v>1.0224064652583752E-2</v>
      </c>
      <c r="W75" s="30">
        <f t="shared" si="74"/>
        <v>7.1944600418882107E-2</v>
      </c>
      <c r="X75" s="30">
        <f t="shared" si="74"/>
        <v>2.5690006565635116E-2</v>
      </c>
      <c r="Y75" s="30">
        <f t="shared" si="74"/>
        <v>2.2732428215170844E-3</v>
      </c>
      <c r="Z75" s="35">
        <f t="shared" si="74"/>
        <v>2.4402006577897584E-2</v>
      </c>
      <c r="AA75" s="43"/>
      <c r="AB75" s="43"/>
      <c r="AC75" s="43"/>
      <c r="AD75" s="43"/>
      <c r="AE75" s="43"/>
      <c r="AF75" s="43"/>
      <c r="AG75" s="43"/>
      <c r="AH75" s="43"/>
      <c r="AI75" s="43"/>
      <c r="AJ75" s="43"/>
    </row>
    <row r="76" spans="1:36" ht="14">
      <c r="A76" s="6" t="s">
        <v>29</v>
      </c>
      <c r="B76" s="30">
        <f t="shared" si="54"/>
        <v>2.4114815429564251E-3</v>
      </c>
      <c r="C76" s="30">
        <f t="shared" si="54"/>
        <v>3.385992813660177E-3</v>
      </c>
      <c r="D76" s="30">
        <f t="shared" si="54"/>
        <v>1.7338047685706362E-3</v>
      </c>
      <c r="E76" s="30">
        <f t="shared" ref="E76:P76" si="75">E60*$C45</f>
        <v>8.9344266620927605E-4</v>
      </c>
      <c r="F76" s="30">
        <f t="shared" si="75"/>
        <v>8.3093894244281735E-3</v>
      </c>
      <c r="G76" s="30">
        <f t="shared" si="75"/>
        <v>3.4056077702601661E-3</v>
      </c>
      <c r="H76" s="30">
        <f t="shared" si="75"/>
        <v>3.6814926716103066E-3</v>
      </c>
      <c r="I76" s="30">
        <f t="shared" si="75"/>
        <v>4.3475298606042998E-3</v>
      </c>
      <c r="J76" s="30">
        <f t="shared" si="75"/>
        <v>4.4532483486252293E-3</v>
      </c>
      <c r="K76" s="30">
        <f t="shared" si="75"/>
        <v>1.2242068402637985E-3</v>
      </c>
      <c r="L76" s="30">
        <f t="shared" si="75"/>
        <v>2.5671125895130281E-3</v>
      </c>
      <c r="M76" s="30">
        <f t="shared" si="75"/>
        <v>3.336478025180094E-3</v>
      </c>
      <c r="N76" s="30">
        <f t="shared" si="75"/>
        <v>2.0764477496737683E-3</v>
      </c>
      <c r="O76" s="30">
        <f t="shared" si="75"/>
        <v>1.9190637773886278E-3</v>
      </c>
      <c r="P76" s="30">
        <f t="shared" si="75"/>
        <v>3.856600610217456E-3</v>
      </c>
      <c r="Q76" s="30">
        <f t="shared" ref="Q76:Z76" si="76">Q60*$C45</f>
        <v>1.0200012845811334E-3</v>
      </c>
      <c r="R76" s="30">
        <f t="shared" si="76"/>
        <v>6.0544947519185959E-4</v>
      </c>
      <c r="S76" s="30">
        <f t="shared" si="76"/>
        <v>1.0799636173169879E-2</v>
      </c>
      <c r="T76" s="30">
        <f t="shared" si="76"/>
        <v>3.2871578712980686E-3</v>
      </c>
      <c r="U76" s="30">
        <f t="shared" si="76"/>
        <v>4.3842145473178343E-3</v>
      </c>
      <c r="V76" s="30">
        <f t="shared" si="76"/>
        <v>5.1048425886742908E-3</v>
      </c>
      <c r="W76" s="30">
        <f t="shared" si="76"/>
        <v>3.8288560224940482E-4</v>
      </c>
      <c r="X76" s="30">
        <f t="shared" si="76"/>
        <v>3.9749463317641258E-3</v>
      </c>
      <c r="Y76" s="30">
        <f t="shared" si="76"/>
        <v>1.5732960187509568E-3</v>
      </c>
      <c r="Z76" s="35">
        <f t="shared" si="76"/>
        <v>1.2265155168621465E-3</v>
      </c>
      <c r="AA76" s="43"/>
      <c r="AB76" s="43"/>
      <c r="AC76" s="43"/>
      <c r="AD76" s="43"/>
      <c r="AE76" s="43"/>
      <c r="AF76" s="43"/>
      <c r="AG76" s="43"/>
      <c r="AH76" s="43"/>
      <c r="AI76" s="43"/>
      <c r="AJ76" s="43"/>
    </row>
    <row r="77" spans="1:36" ht="14">
      <c r="A77" s="6" t="s">
        <v>35</v>
      </c>
      <c r="B77" s="30">
        <f t="shared" si="54"/>
        <v>3.848205872652248E-5</v>
      </c>
      <c r="C77" s="30">
        <f t="shared" si="54"/>
        <v>1.3607504217572956E-2</v>
      </c>
      <c r="D77" s="30">
        <f t="shared" si="54"/>
        <v>3.7723066886115161E-5</v>
      </c>
      <c r="E77" s="30">
        <f t="shared" ref="E77:P77" si="77">E61*$C46</f>
        <v>3.8365883392336491E-5</v>
      </c>
      <c r="F77" s="30">
        <f t="shared" si="77"/>
        <v>7.2479245269438776E-4</v>
      </c>
      <c r="G77" s="30">
        <f t="shared" si="77"/>
        <v>7.6642593677901248E-5</v>
      </c>
      <c r="H77" s="30">
        <f t="shared" si="77"/>
        <v>3.8233871658988855E-5</v>
      </c>
      <c r="I77" s="30">
        <f t="shared" si="77"/>
        <v>2.0634285655381666E-3</v>
      </c>
      <c r="J77" s="30">
        <f t="shared" si="77"/>
        <v>4.8873410022564822E-3</v>
      </c>
      <c r="K77" s="30">
        <f t="shared" si="77"/>
        <v>2.0075598913097688E-4</v>
      </c>
      <c r="L77" s="30">
        <f t="shared" si="77"/>
        <v>4.9883897407655447E-5</v>
      </c>
      <c r="M77" s="30">
        <f t="shared" si="77"/>
        <v>1.9720059847973437E-3</v>
      </c>
      <c r="N77" s="30">
        <f t="shared" si="77"/>
        <v>3.3323384875415746E-3</v>
      </c>
      <c r="O77" s="30">
        <f t="shared" si="77"/>
        <v>0</v>
      </c>
      <c r="P77" s="30">
        <f t="shared" si="77"/>
        <v>0</v>
      </c>
      <c r="Q77" s="30">
        <f t="shared" ref="Q77:Z77" si="78">Q61*$C46</f>
        <v>0</v>
      </c>
      <c r="R77" s="30">
        <f t="shared" si="78"/>
        <v>0</v>
      </c>
      <c r="S77" s="30">
        <f t="shared" si="78"/>
        <v>0</v>
      </c>
      <c r="T77" s="30">
        <f t="shared" si="78"/>
        <v>0</v>
      </c>
      <c r="U77" s="30">
        <f t="shared" si="78"/>
        <v>0</v>
      </c>
      <c r="V77" s="30">
        <f t="shared" si="78"/>
        <v>0</v>
      </c>
      <c r="W77" s="30">
        <f t="shared" si="78"/>
        <v>0</v>
      </c>
      <c r="X77" s="30">
        <f t="shared" si="78"/>
        <v>0</v>
      </c>
      <c r="Y77" s="30">
        <f t="shared" si="78"/>
        <v>0</v>
      </c>
      <c r="Z77" s="35">
        <f t="shared" si="78"/>
        <v>0</v>
      </c>
      <c r="AA77" s="43"/>
      <c r="AB77" s="43"/>
      <c r="AC77" s="43"/>
      <c r="AD77" s="43"/>
      <c r="AE77" s="43"/>
      <c r="AF77" s="43"/>
      <c r="AG77" s="43"/>
      <c r="AH77" s="43"/>
      <c r="AI77" s="43"/>
      <c r="AJ77" s="43"/>
    </row>
    <row r="78" spans="1:36" ht="14">
      <c r="A78" s="6" t="s">
        <v>30</v>
      </c>
      <c r="B78" s="25">
        <f>(B50*$D35)+(B51*$D36)+(B52*$D37)+(B53*$D38)+(B54*$D39)+(B55*$D40)+(B56*$D41)+(B57*$D42)+(B58*$D43)+(B59*$D44)+(B60*$D45)+(B61*$D46)</f>
        <v>3.0329166406233523</v>
      </c>
      <c r="C78" s="25">
        <f>(C50*$D35)+(C51*$D36)+(C52*$D37)+(C53*$D38)+(C54*$D39)+(C55*$D40)+(C56*$D41)+(C57*$D42)+(C58*$D43)+(C59*$D44)+(C60*$D45)+(C61*$D46)</f>
        <v>2.8695337370163485</v>
      </c>
      <c r="D78" s="25">
        <f>(D50*$D35)+(D51*$D36)+(D52*$D37)+(D53*$D38)+(D54*$D39)+(D55*$D40)+(D56*$D41)+(D57*$D42)+(D58*$D43)+(D59*$D44)+(D60*$D45)+(D61*$D46)</f>
        <v>2.9523780405210789</v>
      </c>
      <c r="E78" s="25">
        <f t="shared" ref="E78:P78" si="79">(E50*$D35)+(E51*$D36)+(E52*$D37)+(E53*$D38)+(E54*$D39)+(E55*$D40)+(E56*$D41)+(E57*$D42)+(E58*$D43)+(E59*$D44)+(E60*$D45)+(E61*$D46)</f>
        <v>3.0784148849112922</v>
      </c>
      <c r="F78" s="25">
        <f t="shared" si="79"/>
        <v>2.7522799271695857</v>
      </c>
      <c r="G78" s="25">
        <f t="shared" si="79"/>
        <v>2.8754562030244095</v>
      </c>
      <c r="H78" s="25">
        <f t="shared" si="79"/>
        <v>2.8665181276303593</v>
      </c>
      <c r="I78" s="25">
        <f t="shared" si="79"/>
        <v>2.7538814147340012</v>
      </c>
      <c r="J78" s="25">
        <f t="shared" si="79"/>
        <v>2.7528401638356095</v>
      </c>
      <c r="K78" s="25">
        <f t="shared" si="79"/>
        <v>3.0679428870362071</v>
      </c>
      <c r="L78" s="25">
        <f t="shared" si="79"/>
        <v>2.8183031779373442</v>
      </c>
      <c r="M78" s="25">
        <f t="shared" si="79"/>
        <v>2.8859588053573382</v>
      </c>
      <c r="N78" s="25">
        <f t="shared" si="79"/>
        <v>2.9840473603938054</v>
      </c>
      <c r="O78" s="25">
        <f t="shared" si="79"/>
        <v>3.0490934721318412</v>
      </c>
      <c r="P78" s="25">
        <f t="shared" si="79"/>
        <v>2.8531627244526607</v>
      </c>
      <c r="Q78" s="25">
        <f t="shared" ref="Q78:Z78" si="80">(Q50*$D35)+(Q51*$D36)+(Q52*$D37)+(Q53*$D38)+(Q54*$D39)+(Q55*$D40)+(Q56*$D41)+(Q57*$D42)+(Q58*$D43)+(Q59*$D44)+(Q60*$D45)+(Q61*$D46)</f>
        <v>3.0214149755520605</v>
      </c>
      <c r="R78" s="25">
        <f t="shared" si="80"/>
        <v>3.0756640171585214</v>
      </c>
      <c r="S78" s="25">
        <f t="shared" si="80"/>
        <v>2.7472052827203823</v>
      </c>
      <c r="T78" s="25">
        <f t="shared" si="80"/>
        <v>2.9353284661356609</v>
      </c>
      <c r="U78" s="25">
        <f t="shared" si="80"/>
        <v>2.9176914522854593</v>
      </c>
      <c r="V78" s="25">
        <f t="shared" si="80"/>
        <v>2.7430329360542083</v>
      </c>
      <c r="W78" s="25">
        <f t="shared" si="80"/>
        <v>3.0576265345584157</v>
      </c>
      <c r="X78" s="25">
        <f t="shared" si="80"/>
        <v>2.7927790925065108</v>
      </c>
      <c r="Y78" s="25">
        <f t="shared" si="80"/>
        <v>2.9029930334837717</v>
      </c>
      <c r="Z78" s="34">
        <f t="shared" si="80"/>
        <v>2.9650366751243808</v>
      </c>
      <c r="AA78" s="43"/>
      <c r="AB78" s="43"/>
      <c r="AC78" s="43"/>
      <c r="AD78" s="43"/>
      <c r="AE78" s="43"/>
      <c r="AF78" s="43"/>
      <c r="AG78" s="43"/>
      <c r="AH78" s="43"/>
      <c r="AI78" s="43"/>
      <c r="AJ78" s="43"/>
    </row>
    <row r="79" spans="1:36" ht="14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40"/>
      <c r="AB79" s="40"/>
      <c r="AC79" s="40"/>
      <c r="AD79" s="40"/>
      <c r="AE79" s="40"/>
      <c r="AF79" s="40"/>
      <c r="AG79" s="40"/>
      <c r="AH79" s="40"/>
      <c r="AI79" s="40"/>
      <c r="AJ79" s="40"/>
    </row>
    <row r="80" spans="1:36" ht="14">
      <c r="A80" s="11" t="s">
        <v>46</v>
      </c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40"/>
      <c r="AB80" s="40"/>
      <c r="AC80" s="40"/>
      <c r="AD80" s="40"/>
      <c r="AE80" s="40"/>
      <c r="AF80" s="40"/>
      <c r="AG80" s="40"/>
      <c r="AH80" s="40"/>
      <c r="AI80" s="40"/>
      <c r="AJ80" s="40"/>
    </row>
    <row r="81" spans="1:36" ht="14">
      <c r="A81" s="7" t="s">
        <v>38</v>
      </c>
      <c r="B81" s="7" t="s">
        <v>39</v>
      </c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40"/>
      <c r="AB81" s="40"/>
      <c r="AC81" s="40"/>
      <c r="AD81" s="40"/>
      <c r="AE81" s="40"/>
      <c r="AF81" s="40"/>
      <c r="AG81" s="40"/>
      <c r="AH81" s="40"/>
      <c r="AI81" s="40"/>
      <c r="AJ81" s="40"/>
    </row>
    <row r="82" spans="1:36" ht="14">
      <c r="A82" s="6" t="s">
        <v>41</v>
      </c>
      <c r="B82" s="12">
        <f t="shared" ref="B82:Z82" si="81">B66+B67+B76</f>
        <v>1.2207719478339616</v>
      </c>
      <c r="C82" s="12">
        <f t="shared" si="81"/>
        <v>0.9345950409669499</v>
      </c>
      <c r="D82" s="12">
        <f t="shared" si="81"/>
        <v>1.059910857726607</v>
      </c>
      <c r="E82" s="12">
        <f t="shared" si="81"/>
        <v>1.2507967349906439</v>
      </c>
      <c r="F82" s="12">
        <f t="shared" si="81"/>
        <v>0.83702855103663165</v>
      </c>
      <c r="G82" s="12">
        <f t="shared" si="81"/>
        <v>1.0247231944870412</v>
      </c>
      <c r="H82" s="12">
        <f t="shared" si="81"/>
        <v>1.0076481534513744</v>
      </c>
      <c r="I82" s="12">
        <f t="shared" si="81"/>
        <v>0.89159670746868636</v>
      </c>
      <c r="J82" s="12">
        <f t="shared" si="81"/>
        <v>0.88888616395735331</v>
      </c>
      <c r="K82" s="12">
        <f t="shared" si="81"/>
        <v>1.2415704044631444</v>
      </c>
      <c r="L82" s="12">
        <f t="shared" si="81"/>
        <v>0.91086853824152769</v>
      </c>
      <c r="M82" s="12">
        <f t="shared" si="81"/>
        <v>0.9497639456305681</v>
      </c>
      <c r="N82" s="12">
        <f t="shared" si="81"/>
        <v>1.0833435221142313</v>
      </c>
      <c r="O82" s="12">
        <f t="shared" si="81"/>
        <v>1.2365509842099243</v>
      </c>
      <c r="P82" s="12">
        <f t="shared" si="81"/>
        <v>0.94463462664748199</v>
      </c>
      <c r="Q82" s="12">
        <f t="shared" si="81"/>
        <v>1.1053332592619791</v>
      </c>
      <c r="R82" s="12">
        <f t="shared" si="81"/>
        <v>1.2281605817671966</v>
      </c>
      <c r="S82" s="12">
        <f t="shared" si="81"/>
        <v>0.88109114585211068</v>
      </c>
      <c r="T82" s="12">
        <f t="shared" si="81"/>
        <v>1.1181551064270316</v>
      </c>
      <c r="U82" s="12">
        <f t="shared" si="81"/>
        <v>1.0861220045058011</v>
      </c>
      <c r="V82" s="12">
        <f t="shared" si="81"/>
        <v>0.89192726515752085</v>
      </c>
      <c r="W82" s="12">
        <f t="shared" si="81"/>
        <v>1.2042737520751778</v>
      </c>
      <c r="X82" s="12">
        <f t="shared" si="81"/>
        <v>0.94082857647435025</v>
      </c>
      <c r="Y82" s="12">
        <f t="shared" si="81"/>
        <v>0.83832456820180978</v>
      </c>
      <c r="Z82" s="12">
        <f t="shared" si="81"/>
        <v>0.97122130630259185</v>
      </c>
      <c r="AA82" s="44"/>
      <c r="AB82" s="44"/>
      <c r="AC82" s="44"/>
      <c r="AD82" s="44"/>
      <c r="AE82" s="44"/>
      <c r="AF82" s="44"/>
      <c r="AG82" s="44"/>
      <c r="AH82" s="44"/>
      <c r="AI82" s="44"/>
      <c r="AJ82" s="44"/>
    </row>
    <row r="83" spans="1:36" ht="14">
      <c r="A83" s="6" t="s">
        <v>40</v>
      </c>
      <c r="B83" s="12">
        <f t="shared" ref="B83:Z83" si="82">B74+B75+(2*B73)+(2*B72)</f>
        <v>0.31844419007819164</v>
      </c>
      <c r="C83" s="12">
        <f t="shared" si="82"/>
        <v>0.60660404752122132</v>
      </c>
      <c r="D83" s="12">
        <f t="shared" si="82"/>
        <v>0.53722265968607985</v>
      </c>
      <c r="E83" s="12">
        <f t="shared" si="82"/>
        <v>0.27467125991078684</v>
      </c>
      <c r="F83" s="12">
        <f t="shared" si="82"/>
        <v>0.79082391278813446</v>
      </c>
      <c r="G83" s="12">
        <f t="shared" si="82"/>
        <v>0.53858184401397458</v>
      </c>
      <c r="H83" s="12">
        <f t="shared" si="82"/>
        <v>0.56372945678844588</v>
      </c>
      <c r="I83" s="12">
        <f t="shared" si="82"/>
        <v>0.74258376870104814</v>
      </c>
      <c r="J83" s="12">
        <f t="shared" si="82"/>
        <v>0.72790572374267515</v>
      </c>
      <c r="K83" s="12">
        <f t="shared" si="82"/>
        <v>0.27399881553934807</v>
      </c>
      <c r="L83" s="12">
        <f t="shared" si="82"/>
        <v>0.71645249723077065</v>
      </c>
      <c r="M83" s="12">
        <f t="shared" si="82"/>
        <v>0.62907301443913355</v>
      </c>
      <c r="N83" s="12">
        <f t="shared" si="82"/>
        <v>0.38030074545570591</v>
      </c>
      <c r="O83" s="12">
        <f t="shared" si="82"/>
        <v>0.29137741068571493</v>
      </c>
      <c r="P83" s="12">
        <f t="shared" si="82"/>
        <v>0.57026186384511268</v>
      </c>
      <c r="Q83" s="12">
        <f t="shared" si="82"/>
        <v>0.40599148199508189</v>
      </c>
      <c r="R83" s="12">
        <f t="shared" si="82"/>
        <v>0.2897940615052827</v>
      </c>
      <c r="S83" s="12">
        <f t="shared" si="82"/>
        <v>0.65733047914445997</v>
      </c>
      <c r="T83" s="12">
        <f t="shared" si="82"/>
        <v>0.36915160059497393</v>
      </c>
      <c r="U83" s="12">
        <f t="shared" si="82"/>
        <v>0.40279869874143431</v>
      </c>
      <c r="V83" s="12">
        <f t="shared" si="82"/>
        <v>0.72326022185601646</v>
      </c>
      <c r="W83" s="12">
        <f t="shared" si="82"/>
        <v>0.28777321314632237</v>
      </c>
      <c r="X83" s="12">
        <f t="shared" si="82"/>
        <v>0.62143002147941706</v>
      </c>
      <c r="Y83" s="12">
        <f t="shared" si="82"/>
        <v>0.66611010680785154</v>
      </c>
      <c r="Z83" s="12">
        <f t="shared" si="82"/>
        <v>0.50664455301656719</v>
      </c>
      <c r="AA83" s="44"/>
      <c r="AB83" s="44"/>
      <c r="AC83" s="44"/>
      <c r="AD83" s="44"/>
      <c r="AE83" s="44"/>
      <c r="AF83" s="44"/>
      <c r="AG83" s="44"/>
      <c r="AH83" s="44"/>
      <c r="AI83" s="44"/>
      <c r="AJ83" s="44"/>
    </row>
    <row r="84" spans="1:36" ht="14">
      <c r="A84" s="6" t="s">
        <v>44</v>
      </c>
      <c r="B84" s="12">
        <f t="shared" ref="B84:Z84" si="83">IF(B68&gt;B83,B83,B68)</f>
        <v>0.24735226956898579</v>
      </c>
      <c r="C84" s="12">
        <f t="shared" si="83"/>
        <v>0.36129892586392798</v>
      </c>
      <c r="D84" s="12">
        <f t="shared" si="83"/>
        <v>0.32656212966272263</v>
      </c>
      <c r="E84" s="12">
        <f t="shared" si="83"/>
        <v>0.27467125991078684</v>
      </c>
      <c r="F84" s="12">
        <f t="shared" si="83"/>
        <v>0.35214279660073622</v>
      </c>
      <c r="G84" s="12">
        <f t="shared" si="83"/>
        <v>0.28964863735502022</v>
      </c>
      <c r="H84" s="12">
        <f t="shared" si="83"/>
        <v>0.29536712162742146</v>
      </c>
      <c r="I84" s="12">
        <f t="shared" si="83"/>
        <v>0.26964828857310841</v>
      </c>
      <c r="J84" s="12">
        <f t="shared" si="83"/>
        <v>0.26946029332455257</v>
      </c>
      <c r="K84" s="12">
        <f t="shared" si="83"/>
        <v>0.27399881553934807</v>
      </c>
      <c r="L84" s="12">
        <f t="shared" si="83"/>
        <v>0.33119994918788659</v>
      </c>
      <c r="M84" s="12">
        <f t="shared" si="83"/>
        <v>0.37395414500982355</v>
      </c>
      <c r="N84" s="12">
        <f t="shared" si="83"/>
        <v>0.34924296040462771</v>
      </c>
      <c r="O84" s="12">
        <f t="shared" si="83"/>
        <v>0.25063482798965031</v>
      </c>
      <c r="P84" s="12">
        <f t="shared" si="83"/>
        <v>0.37660346826515445</v>
      </c>
      <c r="Q84" s="12">
        <f t="shared" si="83"/>
        <v>0.39088568734284762</v>
      </c>
      <c r="R84" s="12">
        <f t="shared" si="83"/>
        <v>0.2897940615052827</v>
      </c>
      <c r="S84" s="12">
        <f t="shared" si="83"/>
        <v>0.32556697598040985</v>
      </c>
      <c r="T84" s="12">
        <f t="shared" si="83"/>
        <v>0.27677486921737721</v>
      </c>
      <c r="U84" s="12">
        <f t="shared" si="83"/>
        <v>0.28988533850517911</v>
      </c>
      <c r="V84" s="12">
        <f t="shared" si="83"/>
        <v>0.26165426658176244</v>
      </c>
      <c r="W84" s="12">
        <f t="shared" si="83"/>
        <v>0.28777321314632237</v>
      </c>
      <c r="X84" s="12">
        <f t="shared" si="83"/>
        <v>0.27587323698466543</v>
      </c>
      <c r="Y84" s="12">
        <f t="shared" si="83"/>
        <v>0.57901471192839427</v>
      </c>
      <c r="Z84" s="12">
        <f t="shared" si="83"/>
        <v>0.50094942590731284</v>
      </c>
      <c r="AA84" s="44"/>
      <c r="AB84" s="44"/>
      <c r="AC84" s="44"/>
      <c r="AD84" s="44"/>
      <c r="AE84" s="44"/>
      <c r="AF84" s="44"/>
      <c r="AG84" s="44"/>
      <c r="AH84" s="44"/>
      <c r="AI84" s="44"/>
      <c r="AJ84" s="44"/>
    </row>
    <row r="85" spans="1:36" ht="14">
      <c r="A85" s="6" t="s">
        <v>37</v>
      </c>
      <c r="B85" s="12">
        <f t="shared" ref="B85:Z85" si="84">(B74+B75)-B68</f>
        <v>-6.5699850382004849E-2</v>
      </c>
      <c r="C85" s="12">
        <f t="shared" si="84"/>
        <v>-0.2351887350069044</v>
      </c>
      <c r="D85" s="12">
        <f t="shared" si="84"/>
        <v>-0.17606522921201523</v>
      </c>
      <c r="E85" s="12">
        <f t="shared" si="84"/>
        <v>-7.5386429719759007E-2</v>
      </c>
      <c r="F85" s="12">
        <f t="shared" si="84"/>
        <v>-0.18819048575388322</v>
      </c>
      <c r="G85" s="12">
        <f t="shared" si="84"/>
        <v>-5.7818963345740937E-2</v>
      </c>
      <c r="H85" s="12">
        <f t="shared" si="84"/>
        <v>-7.7243773091683204E-2</v>
      </c>
      <c r="I85" s="12">
        <f t="shared" si="84"/>
        <v>-0.16554772319435496</v>
      </c>
      <c r="J85" s="12">
        <f t="shared" si="84"/>
        <v>-0.16479759285950712</v>
      </c>
      <c r="K85" s="12">
        <f t="shared" si="84"/>
        <v>-0.1087791575354069</v>
      </c>
      <c r="L85" s="12">
        <f t="shared" si="84"/>
        <v>-0.20764458575395991</v>
      </c>
      <c r="M85" s="12">
        <f t="shared" si="84"/>
        <v>-0.24057105602794271</v>
      </c>
      <c r="N85" s="12">
        <f t="shared" si="84"/>
        <v>-0.2426589896040271</v>
      </c>
      <c r="O85" s="12">
        <f t="shared" si="84"/>
        <v>-7.6666396866797326E-2</v>
      </c>
      <c r="P85" s="12">
        <f t="shared" si="84"/>
        <v>-0.22540766327607117</v>
      </c>
      <c r="Q85" s="12">
        <f t="shared" si="84"/>
        <v>-0.22629610029655414</v>
      </c>
      <c r="R85" s="12">
        <f t="shared" si="84"/>
        <v>-0.10743441867621151</v>
      </c>
      <c r="S85" s="12">
        <f t="shared" si="84"/>
        <v>-9.720819692257987E-2</v>
      </c>
      <c r="T85" s="12">
        <f t="shared" si="84"/>
        <v>-1.0336083073038738E-2</v>
      </c>
      <c r="U85" s="12">
        <f t="shared" si="84"/>
        <v>-4.3816446242294221E-2</v>
      </c>
      <c r="V85" s="12">
        <f t="shared" si="84"/>
        <v>-0.16276469218327932</v>
      </c>
      <c r="W85" s="12">
        <f t="shared" si="84"/>
        <v>-0.15155080645147245</v>
      </c>
      <c r="X85" s="12">
        <f t="shared" si="84"/>
        <v>-0.14034296091987908</v>
      </c>
      <c r="Y85" s="12">
        <f t="shared" si="84"/>
        <v>-0.48089775061687712</v>
      </c>
      <c r="Z85" s="12">
        <f t="shared" si="84"/>
        <v>-0.35385488058045866</v>
      </c>
      <c r="AA85" s="44"/>
      <c r="AB85" s="44"/>
      <c r="AC85" s="44"/>
      <c r="AD85" s="44"/>
      <c r="AE85" s="44"/>
      <c r="AF85" s="44"/>
      <c r="AG85" s="44"/>
      <c r="AH85" s="44"/>
      <c r="AI85" s="44"/>
      <c r="AJ85" s="44"/>
    </row>
    <row r="86" spans="1:36" ht="28">
      <c r="A86" s="13" t="s">
        <v>42</v>
      </c>
      <c r="B86" s="14">
        <f t="shared" ref="B86:D86" si="85">IF(B85&gt;0,B85,0)</f>
        <v>0</v>
      </c>
      <c r="C86" s="14">
        <f t="shared" si="85"/>
        <v>0</v>
      </c>
      <c r="D86" s="14">
        <f t="shared" si="85"/>
        <v>0</v>
      </c>
      <c r="E86" s="14">
        <f>IF(E85&gt;0,E85,0)</f>
        <v>0</v>
      </c>
      <c r="F86" s="14">
        <f t="shared" ref="F86:Z86" si="86">IF(F85&gt;0,F85,0)</f>
        <v>0</v>
      </c>
      <c r="G86" s="14">
        <f t="shared" si="86"/>
        <v>0</v>
      </c>
      <c r="H86" s="14">
        <f t="shared" si="86"/>
        <v>0</v>
      </c>
      <c r="I86" s="14">
        <f t="shared" si="86"/>
        <v>0</v>
      </c>
      <c r="J86" s="14">
        <f t="shared" si="86"/>
        <v>0</v>
      </c>
      <c r="K86" s="14">
        <f t="shared" si="86"/>
        <v>0</v>
      </c>
      <c r="L86" s="14">
        <f t="shared" si="86"/>
        <v>0</v>
      </c>
      <c r="M86" s="14">
        <f t="shared" si="86"/>
        <v>0</v>
      </c>
      <c r="N86" s="14">
        <f t="shared" si="86"/>
        <v>0</v>
      </c>
      <c r="O86" s="14">
        <f t="shared" si="86"/>
        <v>0</v>
      </c>
      <c r="P86" s="14">
        <f t="shared" si="86"/>
        <v>0</v>
      </c>
      <c r="Q86" s="14">
        <f t="shared" si="86"/>
        <v>0</v>
      </c>
      <c r="R86" s="14">
        <f t="shared" si="86"/>
        <v>0</v>
      </c>
      <c r="S86" s="14">
        <f t="shared" si="86"/>
        <v>0</v>
      </c>
      <c r="T86" s="14">
        <f t="shared" si="86"/>
        <v>0</v>
      </c>
      <c r="U86" s="14">
        <f t="shared" si="86"/>
        <v>0</v>
      </c>
      <c r="V86" s="14">
        <f t="shared" si="86"/>
        <v>0</v>
      </c>
      <c r="W86" s="14">
        <f t="shared" si="86"/>
        <v>0</v>
      </c>
      <c r="X86" s="14">
        <f t="shared" si="86"/>
        <v>0</v>
      </c>
      <c r="Y86" s="14">
        <f t="shared" si="86"/>
        <v>0</v>
      </c>
      <c r="Z86" s="14">
        <f t="shared" si="86"/>
        <v>0</v>
      </c>
      <c r="AA86" s="45"/>
      <c r="AB86" s="45"/>
      <c r="AC86" s="45"/>
      <c r="AD86" s="45"/>
      <c r="AE86" s="45"/>
      <c r="AF86" s="45"/>
      <c r="AG86" s="45"/>
      <c r="AH86" s="45"/>
      <c r="AI86" s="45"/>
      <c r="AJ86" s="45"/>
    </row>
    <row r="87" spans="1:36" ht="14">
      <c r="A87" s="15" t="s">
        <v>43</v>
      </c>
      <c r="B87" s="14">
        <f t="shared" ref="B87:Z87" si="87">IF(B86&gt;B69,B69,B86)</f>
        <v>0</v>
      </c>
      <c r="C87" s="14">
        <f t="shared" si="87"/>
        <v>0</v>
      </c>
      <c r="D87" s="14">
        <f t="shared" si="87"/>
        <v>0</v>
      </c>
      <c r="E87" s="14">
        <f t="shared" si="87"/>
        <v>0</v>
      </c>
      <c r="F87" s="14">
        <f t="shared" si="87"/>
        <v>0</v>
      </c>
      <c r="G87" s="14">
        <f t="shared" si="87"/>
        <v>0</v>
      </c>
      <c r="H87" s="14">
        <f t="shared" si="87"/>
        <v>0</v>
      </c>
      <c r="I87" s="14">
        <f t="shared" si="87"/>
        <v>0</v>
      </c>
      <c r="J87" s="14">
        <f t="shared" si="87"/>
        <v>0</v>
      </c>
      <c r="K87" s="14">
        <f t="shared" si="87"/>
        <v>0</v>
      </c>
      <c r="L87" s="14">
        <f t="shared" si="87"/>
        <v>0</v>
      </c>
      <c r="M87" s="14">
        <f t="shared" si="87"/>
        <v>0</v>
      </c>
      <c r="N87" s="14">
        <f t="shared" si="87"/>
        <v>0</v>
      </c>
      <c r="O87" s="14">
        <f t="shared" si="87"/>
        <v>0</v>
      </c>
      <c r="P87" s="14">
        <f t="shared" si="87"/>
        <v>0</v>
      </c>
      <c r="Q87" s="14">
        <f t="shared" si="87"/>
        <v>0</v>
      </c>
      <c r="R87" s="14">
        <f t="shared" si="87"/>
        <v>0</v>
      </c>
      <c r="S87" s="14">
        <f t="shared" si="87"/>
        <v>0</v>
      </c>
      <c r="T87" s="14">
        <f t="shared" si="87"/>
        <v>0</v>
      </c>
      <c r="U87" s="14">
        <f t="shared" si="87"/>
        <v>0</v>
      </c>
      <c r="V87" s="14">
        <f t="shared" si="87"/>
        <v>0</v>
      </c>
      <c r="W87" s="14">
        <f t="shared" si="87"/>
        <v>0</v>
      </c>
      <c r="X87" s="14">
        <f t="shared" si="87"/>
        <v>0</v>
      </c>
      <c r="Y87" s="14">
        <f t="shared" si="87"/>
        <v>0</v>
      </c>
      <c r="Z87" s="14">
        <f t="shared" si="87"/>
        <v>0</v>
      </c>
      <c r="AA87" s="45"/>
      <c r="AB87" s="45"/>
      <c r="AC87" s="45"/>
      <c r="AD87" s="45"/>
      <c r="AE87" s="45"/>
      <c r="AF87" s="45"/>
      <c r="AG87" s="45"/>
      <c r="AH87" s="45"/>
      <c r="AI87" s="45"/>
      <c r="AJ87" s="45"/>
    </row>
    <row r="88" spans="1:36" s="2" customFormat="1" ht="14">
      <c r="A88" s="15" t="s">
        <v>45</v>
      </c>
      <c r="B88" s="14">
        <f t="shared" ref="B88:D88" si="88">B82+B84+B87</f>
        <v>1.4681242174029474</v>
      </c>
      <c r="C88" s="14">
        <f t="shared" si="88"/>
        <v>1.295893966830878</v>
      </c>
      <c r="D88" s="14">
        <f t="shared" si="88"/>
        <v>1.3864729873893296</v>
      </c>
      <c r="E88" s="14">
        <f>E82+E84+E87</f>
        <v>1.5254679949014307</v>
      </c>
      <c r="F88" s="14">
        <f t="shared" ref="F88" si="89">F82+F84+F87</f>
        <v>1.1891713476373678</v>
      </c>
      <c r="G88" s="14">
        <f t="shared" ref="G88" si="90">G82+G84+G87</f>
        <v>1.3143718318420614</v>
      </c>
      <c r="H88" s="14">
        <f t="shared" ref="H88:I88" si="91">H82+H84+H87</f>
        <v>1.3030152750787958</v>
      </c>
      <c r="I88" s="14">
        <f t="shared" si="91"/>
        <v>1.1612449960417948</v>
      </c>
      <c r="J88" s="14">
        <f t="shared" ref="J88" si="92">J82+J84+J87</f>
        <v>1.158346457281906</v>
      </c>
      <c r="K88" s="14">
        <f t="shared" ref="K88" si="93">K82+K84+K87</f>
        <v>1.5155692200024924</v>
      </c>
      <c r="L88" s="14">
        <f t="shared" ref="L88:M88" si="94">L82+L84+L87</f>
        <v>1.2420684874294143</v>
      </c>
      <c r="M88" s="14">
        <f t="shared" si="94"/>
        <v>1.3237180906403916</v>
      </c>
      <c r="N88" s="14">
        <f t="shared" ref="N88" si="95">N82+N84+N87</f>
        <v>1.432586482518859</v>
      </c>
      <c r="O88" s="14">
        <f t="shared" ref="O88" si="96">O82+O84+O87</f>
        <v>1.4871858121995745</v>
      </c>
      <c r="P88" s="14">
        <f t="shared" ref="P88:Q88" si="97">P82+P84+P87</f>
        <v>1.3212380949126366</v>
      </c>
      <c r="Q88" s="14">
        <f t="shared" si="97"/>
        <v>1.4962189466048268</v>
      </c>
      <c r="R88" s="14">
        <f t="shared" ref="R88" si="98">R82+R84+R87</f>
        <v>1.5179546432724793</v>
      </c>
      <c r="S88" s="14">
        <f t="shared" ref="S88" si="99">S82+S84+S87</f>
        <v>1.2066581218325205</v>
      </c>
      <c r="T88" s="14">
        <f t="shared" ref="T88:U88" si="100">T82+T84+T87</f>
        <v>1.3949299756444089</v>
      </c>
      <c r="U88" s="14">
        <f t="shared" si="100"/>
        <v>1.3760073430109803</v>
      </c>
      <c r="V88" s="14">
        <f t="shared" ref="V88" si="101">V82+V84+V87</f>
        <v>1.1535815317392832</v>
      </c>
      <c r="W88" s="14">
        <f t="shared" ref="W88" si="102">W82+W84+W87</f>
        <v>1.4920469652215003</v>
      </c>
      <c r="X88" s="14">
        <f t="shared" ref="X88:Y88" si="103">X82+X84+X87</f>
        <v>1.2167018134590157</v>
      </c>
      <c r="Y88" s="14">
        <f t="shared" si="103"/>
        <v>1.417339280130204</v>
      </c>
      <c r="Z88" s="14">
        <f t="shared" ref="Z88" si="104">Z82+Z84+Z87</f>
        <v>1.4721707322099047</v>
      </c>
      <c r="AA88" s="45"/>
      <c r="AB88" s="45"/>
      <c r="AC88" s="45"/>
      <c r="AD88" s="45"/>
      <c r="AE88" s="45"/>
      <c r="AF88" s="45"/>
      <c r="AG88" s="45"/>
      <c r="AH88" s="45"/>
      <c r="AI88" s="45"/>
      <c r="AJ88" s="45"/>
    </row>
    <row r="89" spans="1:36" ht="14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40"/>
      <c r="AB89" s="40"/>
      <c r="AC89" s="40"/>
      <c r="AD89" s="40"/>
      <c r="AE89" s="40"/>
      <c r="AF89" s="40"/>
      <c r="AG89" s="40"/>
      <c r="AH89" s="40"/>
      <c r="AI89" s="40"/>
      <c r="AJ89" s="40"/>
    </row>
    <row r="90" spans="1:36" s="3" customFormat="1" ht="14">
      <c r="A90" s="6" t="s">
        <v>31</v>
      </c>
      <c r="B90" s="16">
        <f t="shared" ref="B90:Z90" si="105">(2*B$78)-(4*B$88)</f>
        <v>0.193336411634915</v>
      </c>
      <c r="C90" s="16">
        <f t="shared" si="105"/>
        <v>0.55549160670918507</v>
      </c>
      <c r="D90" s="16">
        <f t="shared" si="105"/>
        <v>0.35886413148483953</v>
      </c>
      <c r="E90" s="16">
        <f t="shared" si="105"/>
        <v>5.4957790216861646E-2</v>
      </c>
      <c r="F90" s="16">
        <f t="shared" si="105"/>
        <v>0.74787446378970035</v>
      </c>
      <c r="G90" s="16">
        <f t="shared" si="105"/>
        <v>0.49342507868057339</v>
      </c>
      <c r="H90" s="16">
        <f t="shared" si="105"/>
        <v>0.52097515494553548</v>
      </c>
      <c r="I90" s="16">
        <f t="shared" si="105"/>
        <v>0.86278284530082328</v>
      </c>
      <c r="J90" s="16">
        <f t="shared" si="105"/>
        <v>0.87229449854359498</v>
      </c>
      <c r="K90" s="16">
        <f t="shared" si="105"/>
        <v>7.3608894062444641E-2</v>
      </c>
      <c r="L90" s="16">
        <f t="shared" si="105"/>
        <v>0.66833240615703104</v>
      </c>
      <c r="M90" s="16">
        <f t="shared" si="105"/>
        <v>0.47704524815311</v>
      </c>
      <c r="N90" s="16">
        <f t="shared" si="105"/>
        <v>0.2377487907121747</v>
      </c>
      <c r="O90" s="16">
        <f t="shared" si="105"/>
        <v>0.14944369546538461</v>
      </c>
      <c r="P90" s="16">
        <f t="shared" si="105"/>
        <v>0.42137306925477525</v>
      </c>
      <c r="Q90" s="16">
        <f t="shared" si="105"/>
        <v>5.7954164684813847E-2</v>
      </c>
      <c r="R90" s="16">
        <f t="shared" si="105"/>
        <v>7.9509461227125655E-2</v>
      </c>
      <c r="S90" s="16">
        <f t="shared" si="105"/>
        <v>0.66777807811068257</v>
      </c>
      <c r="T90" s="16">
        <f t="shared" si="105"/>
        <v>0.29093702969368618</v>
      </c>
      <c r="U90" s="16">
        <f t="shared" si="105"/>
        <v>0.33135353252699762</v>
      </c>
      <c r="V90" s="16">
        <f t="shared" si="105"/>
        <v>0.87173974515128361</v>
      </c>
      <c r="W90" s="16">
        <f t="shared" si="105"/>
        <v>0.14706520823083036</v>
      </c>
      <c r="X90" s="16">
        <f t="shared" si="105"/>
        <v>0.71875093117695865</v>
      </c>
      <c r="Y90" s="16">
        <f t="shared" si="105"/>
        <v>0.13662894644672718</v>
      </c>
      <c r="Z90" s="16">
        <f t="shared" si="105"/>
        <v>4.1390421409142952E-2</v>
      </c>
      <c r="AA90" s="16"/>
      <c r="AB90" s="16"/>
      <c r="AC90" s="16"/>
      <c r="AD90" s="16"/>
      <c r="AE90" s="16"/>
      <c r="AF90" s="16"/>
      <c r="AG90" s="16"/>
      <c r="AH90" s="16"/>
      <c r="AI90" s="16"/>
      <c r="AJ90" s="16"/>
    </row>
    <row r="91" spans="1:36" s="4" customFormat="1" ht="16">
      <c r="A91" s="17" t="s">
        <v>32</v>
      </c>
      <c r="B91" s="18">
        <f>B90/B88</f>
        <v>0.13168940975370552</v>
      </c>
      <c r="C91" s="18">
        <f t="shared" ref="C91:D91" si="106">C90/C88</f>
        <v>0.42865513763263019</v>
      </c>
      <c r="D91" s="18">
        <f t="shared" si="106"/>
        <v>0.25883240044983902</v>
      </c>
      <c r="E91" s="18">
        <f>E90/E88</f>
        <v>3.602683923920199E-2</v>
      </c>
      <c r="F91" s="18">
        <f t="shared" ref="F91:Z91" si="107">F90/F88</f>
        <v>0.6289038709817294</v>
      </c>
      <c r="G91" s="18">
        <f t="shared" si="107"/>
        <v>0.37540752679479572</v>
      </c>
      <c r="H91" s="18">
        <f t="shared" si="107"/>
        <v>0.39982275335492989</v>
      </c>
      <c r="I91" s="18">
        <f t="shared" si="107"/>
        <v>0.74298089399023814</v>
      </c>
      <c r="J91" s="18">
        <f t="shared" si="107"/>
        <v>0.75305146664881217</v>
      </c>
      <c r="K91" s="18">
        <f t="shared" si="107"/>
        <v>4.8568480469881534E-2</v>
      </c>
      <c r="L91" s="18">
        <f t="shared" si="107"/>
        <v>0.53808015654612751</v>
      </c>
      <c r="M91" s="18">
        <f t="shared" si="107"/>
        <v>0.36038281226656338</v>
      </c>
      <c r="N91" s="18">
        <f t="shared" si="107"/>
        <v>0.16595772305079312</v>
      </c>
      <c r="O91" s="18">
        <f t="shared" si="107"/>
        <v>0.10048757474653064</v>
      </c>
      <c r="P91" s="18">
        <f t="shared" si="107"/>
        <v>0.31892288821920278</v>
      </c>
      <c r="Q91" s="18">
        <f t="shared" si="107"/>
        <v>3.8733746031168519E-2</v>
      </c>
      <c r="R91" s="18">
        <f t="shared" si="107"/>
        <v>5.2379339250687593E-2</v>
      </c>
      <c r="S91" s="18">
        <f t="shared" si="107"/>
        <v>0.55341116595357209</v>
      </c>
      <c r="T91" s="18">
        <f t="shared" si="107"/>
        <v>0.20856747992621166</v>
      </c>
      <c r="U91" s="18">
        <f t="shared" si="107"/>
        <v>0.24080796822052533</v>
      </c>
      <c r="V91" s="18">
        <f t="shared" si="107"/>
        <v>0.75568108639615628</v>
      </c>
      <c r="W91" s="18">
        <f t="shared" si="107"/>
        <v>9.8566071751634135E-2</v>
      </c>
      <c r="X91" s="18">
        <f t="shared" si="107"/>
        <v>0.59073712492758568</v>
      </c>
      <c r="Y91" s="18">
        <f t="shared" si="107"/>
        <v>9.6398193687382852E-2</v>
      </c>
      <c r="Z91" s="18">
        <f t="shared" si="107"/>
        <v>2.8115231816224856E-2</v>
      </c>
      <c r="AA91" s="46"/>
      <c r="AB91" s="46"/>
      <c r="AC91" s="46"/>
      <c r="AD91" s="46"/>
      <c r="AE91" s="46"/>
      <c r="AF91" s="46"/>
      <c r="AG91" s="46"/>
      <c r="AH91" s="46"/>
      <c r="AI91" s="46"/>
      <c r="AJ91" s="46"/>
    </row>
    <row r="93" spans="1:36">
      <c r="B93" s="28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</row>
    <row r="95" spans="1:36"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4"/>
  <sheetViews>
    <sheetView zoomScaleNormal="100" workbookViewId="0"/>
  </sheetViews>
  <sheetFormatPr baseColWidth="10" defaultRowHeight="13"/>
  <sheetData>
    <row r="1" spans="1:26">
      <c r="A1" s="48"/>
      <c r="B1" s="49" t="s">
        <v>61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50"/>
      <c r="O1" s="48" t="s">
        <v>62</v>
      </c>
      <c r="P1" s="49"/>
      <c r="Q1" s="49"/>
      <c r="R1" s="49"/>
      <c r="S1" s="49"/>
      <c r="T1" s="49"/>
      <c r="U1" s="49"/>
      <c r="V1" s="49"/>
      <c r="W1" s="49"/>
      <c r="X1" s="49"/>
      <c r="Y1" s="49"/>
      <c r="Z1" s="50"/>
    </row>
    <row r="2" spans="1:26">
      <c r="A2" s="51" t="str">
        <f>'NBO-T calculation'!A1</f>
        <v>Sample name</v>
      </c>
      <c r="B2" s="52" t="str">
        <f>'NBO-T calculation'!B1</f>
        <v>Askja</v>
      </c>
      <c r="C2" s="52" t="str">
        <f>'NBO-T calculation'!C1</f>
        <v>Aso</v>
      </c>
      <c r="D2" s="52" t="str">
        <f>'NBO-T calculation'!D1</f>
        <v>Augustine</v>
      </c>
      <c r="E2" s="52" t="str">
        <f>'NBO-T calculation'!E1</f>
        <v>Chaitén</v>
      </c>
      <c r="F2" s="52" t="str">
        <f>'NBO-T calculation'!F1</f>
        <v>Etna</v>
      </c>
      <c r="G2" s="52" t="str">
        <f>'NBO-T calculation'!G1</f>
        <v>Eyjafjallajökull (a)</v>
      </c>
      <c r="H2" s="52" t="str">
        <f>'NBO-T calculation'!H1</f>
        <v>Eyjafjallajökull (b)</v>
      </c>
      <c r="I2" s="52" t="str">
        <f>'NBO-T calculation'!I1</f>
        <v>Grímsvötn (a)</v>
      </c>
      <c r="J2" s="52" t="str">
        <f>'NBO-T calculation'!J1</f>
        <v>Grímsvötn (b)</v>
      </c>
      <c r="K2" s="52" t="str">
        <f>'NBO-T calculation'!K1</f>
        <v>Nisyros</v>
      </c>
      <c r="L2" s="52" t="str">
        <f>'NBO-T calculation'!L1</f>
        <v>Okmok</v>
      </c>
      <c r="M2" s="52" t="str">
        <f>'NBO-T calculation'!M1</f>
        <v>Spurr</v>
      </c>
      <c r="N2" s="53" t="str">
        <f>'NBO-T calculation'!N1</f>
        <v>Tongariro</v>
      </c>
      <c r="O2" s="51" t="str">
        <f>'NBO-T calculation'!O1</f>
        <v>Askja</v>
      </c>
      <c r="P2" s="52" t="str">
        <f>'NBO-T calculation'!P1</f>
        <v>Aso</v>
      </c>
      <c r="Q2" s="52" t="str">
        <f>'NBO-T calculation'!Q1</f>
        <v>Augustine</v>
      </c>
      <c r="R2" s="52" t="str">
        <f>'NBO-T calculation'!R1</f>
        <v>Chaitén</v>
      </c>
      <c r="S2" s="52" t="str">
        <f>'NBO-T calculation'!S1</f>
        <v>Etna</v>
      </c>
      <c r="T2" s="52" t="str">
        <f>'NBO-T calculation'!T1</f>
        <v>Eyjafjallajökull (a)</v>
      </c>
      <c r="U2" s="52" t="str">
        <f>'NBO-T calculation'!U1</f>
        <v>Eyjafjallajökull (b)</v>
      </c>
      <c r="V2" s="52" t="str">
        <f>'NBO-T calculation'!V1</f>
        <v>Grímsvötn (a)</v>
      </c>
      <c r="W2" s="52" t="str">
        <f>'NBO-T calculation'!W1</f>
        <v>Nisyros</v>
      </c>
      <c r="X2" s="52" t="str">
        <f>'NBO-T calculation'!X1</f>
        <v>Okmok</v>
      </c>
      <c r="Y2" s="52" t="str">
        <f>'NBO-T calculation'!Y1</f>
        <v>Spurr</v>
      </c>
      <c r="Z2" s="53" t="str">
        <f>'NBO-T calculation'!Z1</f>
        <v>Tongariro</v>
      </c>
    </row>
    <row r="3" spans="1:26">
      <c r="A3" s="51" t="str">
        <f>'NBO-T calculation'!A2</f>
        <v>SiO2</v>
      </c>
      <c r="B3" s="54">
        <f>'NBO-T calculation'!B2</f>
        <v>72.353858710338187</v>
      </c>
      <c r="C3" s="54">
        <f>'NBO-T calculation'!C2</f>
        <v>54.960025529408618</v>
      </c>
      <c r="D3" s="54">
        <f>'NBO-T calculation'!D2</f>
        <v>62.864092129520401</v>
      </c>
      <c r="E3" s="54">
        <f>'NBO-T calculation'!E2</f>
        <v>74.904926578130727</v>
      </c>
      <c r="F3" s="54">
        <f>'NBO-T calculation'!F2</f>
        <v>48.037111540857204</v>
      </c>
      <c r="G3" s="54">
        <f>'NBO-T calculation'!G2</f>
        <v>60.004513452651942</v>
      </c>
      <c r="H3" s="54">
        <f>'NBO-T calculation'!H2</f>
        <v>58.845542219744075</v>
      </c>
      <c r="I3" s="54">
        <f>'NBO-T calculation'!I2</f>
        <v>50.583939296979544</v>
      </c>
      <c r="J3" s="54">
        <f>'NBO-T calculation'!J2</f>
        <v>50.334281854158512</v>
      </c>
      <c r="K3" s="54">
        <f>'NBO-T calculation'!K2</f>
        <v>74.159185497775312</v>
      </c>
      <c r="L3" s="54">
        <f>'NBO-T calculation'!L2</f>
        <v>53.234098066624227</v>
      </c>
      <c r="M3" s="54">
        <f>'NBO-T calculation'!M2</f>
        <v>55.990673192319981</v>
      </c>
      <c r="N3" s="55">
        <f>'NBO-T calculation'!N2</f>
        <v>64.129856228203067</v>
      </c>
      <c r="O3" s="59">
        <f>'NBO-T calculation'!O2</f>
        <v>73.685495375442883</v>
      </c>
      <c r="P3" s="54">
        <f>'NBO-T calculation'!P2</f>
        <v>55.901969193922618</v>
      </c>
      <c r="Q3" s="54">
        <f>'NBO-T calculation'!Q2</f>
        <v>66.197264363363431</v>
      </c>
      <c r="R3" s="54">
        <f>'NBO-T calculation'!R2</f>
        <v>73.697943061265178</v>
      </c>
      <c r="S3" s="54">
        <f>'NBO-T calculation'!S2</f>
        <v>50.915158920778012</v>
      </c>
      <c r="T3" s="54">
        <f>'NBO-T calculation'!T2</f>
        <v>66.426313496633142</v>
      </c>
      <c r="U3" s="54">
        <f>'NBO-T calculation'!U2</f>
        <v>64.253595412682998</v>
      </c>
      <c r="V3" s="54">
        <f>'NBO-T calculation'!V2</f>
        <v>51.301322530127266</v>
      </c>
      <c r="W3" s="54">
        <f>'NBO-T calculation'!W2</f>
        <v>72.197315610764818</v>
      </c>
      <c r="X3" s="54">
        <f>'NBO-T calculation'!X2</f>
        <v>55.185152512227106</v>
      </c>
      <c r="Y3" s="54">
        <f>'NBO-T calculation'!Y2</f>
        <v>50.210231528481053</v>
      </c>
      <c r="Z3" s="55">
        <f>'NBO-T calculation'!Z2</f>
        <v>58.17761723328335</v>
      </c>
    </row>
    <row r="4" spans="1:26" ht="14" thickBot="1">
      <c r="A4" s="56" t="str">
        <f>'NBO-T calculation'!A91</f>
        <v>NBO/T</v>
      </c>
      <c r="B4" s="57">
        <f>'NBO-T calculation'!B91</f>
        <v>0.13168940975370552</v>
      </c>
      <c r="C4" s="57">
        <f>'NBO-T calculation'!C91</f>
        <v>0.42865513763263019</v>
      </c>
      <c r="D4" s="57">
        <f>'NBO-T calculation'!D91</f>
        <v>0.25883240044983902</v>
      </c>
      <c r="E4" s="57">
        <f>'NBO-T calculation'!E91</f>
        <v>3.602683923920199E-2</v>
      </c>
      <c r="F4" s="57">
        <f>'NBO-T calculation'!F91</f>
        <v>0.6289038709817294</v>
      </c>
      <c r="G4" s="57">
        <f>'NBO-T calculation'!G91</f>
        <v>0.37540752679479572</v>
      </c>
      <c r="H4" s="57">
        <f>'NBO-T calculation'!H91</f>
        <v>0.39982275335492989</v>
      </c>
      <c r="I4" s="57">
        <f>'NBO-T calculation'!I91</f>
        <v>0.74298089399023814</v>
      </c>
      <c r="J4" s="57">
        <f>'NBO-T calculation'!J91</f>
        <v>0.75305146664881217</v>
      </c>
      <c r="K4" s="57">
        <f>'NBO-T calculation'!K91</f>
        <v>4.8568480469881534E-2</v>
      </c>
      <c r="L4" s="57">
        <f>'NBO-T calculation'!L91</f>
        <v>0.53808015654612751</v>
      </c>
      <c r="M4" s="57">
        <f>'NBO-T calculation'!M91</f>
        <v>0.36038281226656338</v>
      </c>
      <c r="N4" s="58">
        <f>'NBO-T calculation'!N91</f>
        <v>0.16595772305079312</v>
      </c>
      <c r="O4" s="60">
        <f>'NBO-T calculation'!O91</f>
        <v>0.10048757474653064</v>
      </c>
      <c r="P4" s="57">
        <f>'NBO-T calculation'!P91</f>
        <v>0.31892288821920278</v>
      </c>
      <c r="Q4" s="57">
        <f>'NBO-T calculation'!Q91</f>
        <v>3.8733746031168519E-2</v>
      </c>
      <c r="R4" s="57">
        <f>'NBO-T calculation'!R91</f>
        <v>5.2379339250687593E-2</v>
      </c>
      <c r="S4" s="57">
        <f>'NBO-T calculation'!S91</f>
        <v>0.55341116595357209</v>
      </c>
      <c r="T4" s="57">
        <f>'NBO-T calculation'!T91</f>
        <v>0.20856747992621166</v>
      </c>
      <c r="U4" s="57">
        <f>'NBO-T calculation'!U91</f>
        <v>0.24080796822052533</v>
      </c>
      <c r="V4" s="57">
        <f>'NBO-T calculation'!V91</f>
        <v>0.75568108639615628</v>
      </c>
      <c r="W4" s="57">
        <f>'NBO-T calculation'!W91</f>
        <v>9.8566071751634135E-2</v>
      </c>
      <c r="X4" s="57">
        <f>'NBO-T calculation'!X91</f>
        <v>0.59073712492758568</v>
      </c>
      <c r="Y4" s="57">
        <f>'NBO-T calculation'!Y91</f>
        <v>9.6398193687382852E-2</v>
      </c>
      <c r="Z4" s="58">
        <f>'NBO-T calculation'!Z91</f>
        <v>2.8115231816224856E-2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Ferric-ferrous calcualtion</vt:lpstr>
      <vt:lpstr>FeOx ratios</vt:lpstr>
      <vt:lpstr>NBO-T calculation</vt:lpstr>
      <vt:lpstr>Plots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Gemma Prata</dc:creator>
  <cp:lastModifiedBy>Gemma Prata</cp:lastModifiedBy>
  <dcterms:created xsi:type="dcterms:W3CDTF">2013-07-24T13:32:54Z</dcterms:created>
  <dcterms:modified xsi:type="dcterms:W3CDTF">2018-03-19T09:26:35Z</dcterms:modified>
</cp:coreProperties>
</file>