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codeName="ThisWorkbook"/>
  <mc:AlternateContent xmlns:mc="http://schemas.openxmlformats.org/markup-compatibility/2006">
    <mc:Choice Requires="x15">
      <x15ac:absPath xmlns:x15ac="http://schemas.microsoft.com/office/spreadsheetml/2010/11/ac" url="\\physics.ox.ac.uk\dfs\home\kober-czerny\00_Oxford_PhD\00_Snaith Group\Data_Analysis\TPC_Data\2021_02_08_MKC03_B015-B016\"/>
    </mc:Choice>
  </mc:AlternateContent>
  <xr:revisionPtr revIDLastSave="0" documentId="13_ncr:1_{3F2CF73E-B77E-409F-B41A-49D75E4FD917}" xr6:coauthVersionLast="36" xr6:coauthVersionMax="36" xr10:uidLastSave="{00000000-0000-0000-0000-000000000000}"/>
  <bookViews>
    <workbookView xWindow="0" yWindow="0" windowWidth="14256" windowHeight="5448" firstSheet="2" activeTab="7" xr2:uid="{00000000-000D-0000-FFFF-FFFF00000000}"/>
  </bookViews>
  <sheets>
    <sheet name="Experimental_Conditions" sheetId="1" r:id="rId1"/>
    <sheet name="Summazired_Data_FACs" sheetId="2" r:id="rId2"/>
    <sheet name="Summazired_Data_PEA" sheetId="4" r:id="rId3"/>
    <sheet name="Graphs" sheetId="6" r:id="rId4"/>
    <sheet name="PEA Data" sheetId="7" r:id="rId5"/>
    <sheet name="FACS_Data" sheetId="8" r:id="rId6"/>
    <sheet name="Sheet1" sheetId="9" r:id="rId7"/>
    <sheet name="Sheet2" sheetId="10" r:id="rId8"/>
  </sheets>
  <definedNames>
    <definedName name="Atmospheres">Experimental_Conditions!$AB$10:$AB$14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0" l="1"/>
  <c r="K12" i="10"/>
  <c r="D14" i="10"/>
  <c r="E14" i="10"/>
  <c r="A6" i="10"/>
  <c r="B6" i="10"/>
  <c r="A7" i="10"/>
  <c r="B7" i="10"/>
  <c r="A8" i="10"/>
  <c r="B8" i="10"/>
  <c r="A9" i="10"/>
  <c r="B9" i="10"/>
  <c r="A10" i="10"/>
  <c r="B10" i="10"/>
  <c r="B5" i="10"/>
  <c r="A5" i="10"/>
  <c r="I25" i="9"/>
  <c r="H25" i="9"/>
  <c r="J7" i="9"/>
  <c r="K7" i="9"/>
  <c r="J8" i="9"/>
  <c r="K8" i="9"/>
  <c r="J9" i="9"/>
  <c r="K9" i="9"/>
  <c r="J10" i="9"/>
  <c r="K10" i="9"/>
  <c r="J11" i="9"/>
  <c r="K11" i="9"/>
  <c r="J13" i="9"/>
  <c r="K13" i="9"/>
  <c r="J14" i="9"/>
  <c r="K14" i="9"/>
  <c r="J15" i="9"/>
  <c r="K15" i="9"/>
  <c r="J16" i="9"/>
  <c r="K16" i="9"/>
  <c r="J17" i="9"/>
  <c r="K17" i="9"/>
  <c r="J18" i="9"/>
  <c r="K18" i="9"/>
  <c r="K6" i="9"/>
  <c r="J6" i="9"/>
  <c r="F37" i="8" l="1"/>
  <c r="G37" i="8"/>
  <c r="H37" i="8"/>
  <c r="I37" i="8"/>
  <c r="F38" i="8"/>
  <c r="G38" i="8"/>
  <c r="H38" i="8"/>
  <c r="G8" i="6" s="1"/>
  <c r="I38" i="8"/>
  <c r="E8" i="6" s="1"/>
  <c r="F39" i="8"/>
  <c r="G39" i="8"/>
  <c r="H39" i="8"/>
  <c r="I39" i="8"/>
  <c r="F40" i="8"/>
  <c r="G40" i="8"/>
  <c r="H40" i="8"/>
  <c r="I40" i="8"/>
  <c r="F41" i="8"/>
  <c r="G41" i="8"/>
  <c r="H41" i="8"/>
  <c r="H8" i="6" s="1"/>
  <c r="I41" i="8"/>
  <c r="I36" i="8"/>
  <c r="H36" i="8"/>
  <c r="G36" i="8"/>
  <c r="F36" i="8"/>
  <c r="G7" i="6"/>
  <c r="F27" i="8"/>
  <c r="G27" i="8"/>
  <c r="H27" i="8"/>
  <c r="I27" i="8"/>
  <c r="F28" i="8"/>
  <c r="G28" i="8"/>
  <c r="H28" i="8"/>
  <c r="I28" i="8"/>
  <c r="E7" i="6" s="1"/>
  <c r="F29" i="8"/>
  <c r="G29" i="8"/>
  <c r="H29" i="8"/>
  <c r="D7" i="6" s="1"/>
  <c r="I29" i="8"/>
  <c r="F30" i="8"/>
  <c r="G30" i="8"/>
  <c r="H30" i="8"/>
  <c r="H7" i="6" s="1"/>
  <c r="I30" i="8"/>
  <c r="F31" i="8"/>
  <c r="G31" i="8"/>
  <c r="H31" i="8"/>
  <c r="I31" i="8"/>
  <c r="I26" i="8"/>
  <c r="H26" i="8"/>
  <c r="G26" i="8"/>
  <c r="F26" i="8"/>
  <c r="G6" i="6"/>
  <c r="F6" i="6"/>
  <c r="D6" i="6"/>
  <c r="F17" i="8"/>
  <c r="G17" i="8"/>
  <c r="H17" i="8"/>
  <c r="I17" i="8"/>
  <c r="F18" i="8"/>
  <c r="G18" i="8"/>
  <c r="H18" i="8"/>
  <c r="H6" i="6" s="1"/>
  <c r="I18" i="8"/>
  <c r="E6" i="6" s="1"/>
  <c r="F19" i="8"/>
  <c r="G19" i="8"/>
  <c r="H19" i="8"/>
  <c r="I19" i="8"/>
  <c r="F20" i="8"/>
  <c r="G20" i="8"/>
  <c r="H20" i="8"/>
  <c r="I20" i="8"/>
  <c r="F21" i="8"/>
  <c r="G21" i="8"/>
  <c r="H21" i="8"/>
  <c r="I21" i="8"/>
  <c r="I16" i="8"/>
  <c r="H16" i="8"/>
  <c r="G16" i="8"/>
  <c r="F16" i="8"/>
  <c r="F7" i="8"/>
  <c r="G7" i="8"/>
  <c r="H7" i="8"/>
  <c r="I7" i="8"/>
  <c r="F8" i="8"/>
  <c r="G8" i="8"/>
  <c r="H8" i="8"/>
  <c r="F5" i="6" s="1"/>
  <c r="I8" i="8"/>
  <c r="E5" i="6" s="1"/>
  <c r="F9" i="8"/>
  <c r="G9" i="8"/>
  <c r="H9" i="8"/>
  <c r="G5" i="6" s="1"/>
  <c r="I9" i="8"/>
  <c r="F10" i="8"/>
  <c r="G10" i="8"/>
  <c r="H10" i="8"/>
  <c r="H5" i="6" s="1"/>
  <c r="I10" i="8"/>
  <c r="F11" i="8"/>
  <c r="G11" i="8"/>
  <c r="H11" i="8"/>
  <c r="I11" i="8"/>
  <c r="I6" i="8"/>
  <c r="H6" i="8"/>
  <c r="G6" i="8"/>
  <c r="F6" i="8"/>
  <c r="D5" i="6" l="1"/>
  <c r="F7" i="6"/>
  <c r="D8" i="6"/>
  <c r="F8" i="6"/>
  <c r="H21" i="6"/>
  <c r="G17" i="6"/>
  <c r="H16" i="6"/>
  <c r="G15" i="6"/>
  <c r="H57" i="7"/>
  <c r="I57" i="7"/>
  <c r="H58" i="7"/>
  <c r="F21" i="6" s="1"/>
  <c r="I58" i="7"/>
  <c r="E21" i="6" s="1"/>
  <c r="H59" i="7"/>
  <c r="I59" i="7"/>
  <c r="H60" i="7"/>
  <c r="I60" i="7"/>
  <c r="H61" i="7"/>
  <c r="G21" i="6" s="1"/>
  <c r="I61" i="7"/>
  <c r="I56" i="7"/>
  <c r="H56" i="7"/>
  <c r="F57" i="7"/>
  <c r="G57" i="7"/>
  <c r="F58" i="7"/>
  <c r="G58" i="7"/>
  <c r="F59" i="7"/>
  <c r="G59" i="7"/>
  <c r="F60" i="7"/>
  <c r="G60" i="7"/>
  <c r="F61" i="7"/>
  <c r="G61" i="7"/>
  <c r="F56" i="7"/>
  <c r="G56" i="7"/>
  <c r="E19" i="6"/>
  <c r="H47" i="7"/>
  <c r="I47" i="7"/>
  <c r="H48" i="7"/>
  <c r="H19" i="6" s="1"/>
  <c r="I48" i="7"/>
  <c r="H49" i="7"/>
  <c r="I49" i="7"/>
  <c r="H50" i="7"/>
  <c r="F19" i="6" s="1"/>
  <c r="I50" i="7"/>
  <c r="H51" i="7"/>
  <c r="I51" i="7"/>
  <c r="I46" i="7"/>
  <c r="H46" i="7"/>
  <c r="F47" i="7"/>
  <c r="G47" i="7"/>
  <c r="F48" i="7"/>
  <c r="G48" i="7"/>
  <c r="F49" i="7"/>
  <c r="G49" i="7"/>
  <c r="F50" i="7"/>
  <c r="G50" i="7"/>
  <c r="F51" i="7"/>
  <c r="G51" i="7"/>
  <c r="G46" i="7"/>
  <c r="F46" i="7"/>
  <c r="H37" i="7"/>
  <c r="I37" i="7"/>
  <c r="H38" i="7"/>
  <c r="H18" i="6" s="1"/>
  <c r="I38" i="7"/>
  <c r="E18" i="6" s="1"/>
  <c r="H39" i="7"/>
  <c r="I39" i="7"/>
  <c r="H40" i="7"/>
  <c r="I40" i="7"/>
  <c r="H41" i="7"/>
  <c r="D18" i="6" s="1"/>
  <c r="I41" i="7"/>
  <c r="I36" i="7"/>
  <c r="H36" i="7"/>
  <c r="F37" i="7"/>
  <c r="G37" i="7"/>
  <c r="F38" i="7"/>
  <c r="G38" i="7"/>
  <c r="F39" i="7"/>
  <c r="G39" i="7"/>
  <c r="F40" i="7"/>
  <c r="G40" i="7"/>
  <c r="F41" i="7"/>
  <c r="G41" i="7"/>
  <c r="G36" i="7"/>
  <c r="F36" i="7"/>
  <c r="E17" i="6"/>
  <c r="H27" i="7"/>
  <c r="I27" i="7"/>
  <c r="H28" i="7"/>
  <c r="H17" i="6" s="1"/>
  <c r="I28" i="7"/>
  <c r="H29" i="7"/>
  <c r="I29" i="7"/>
  <c r="H30" i="7"/>
  <c r="D17" i="6" s="1"/>
  <c r="I30" i="7"/>
  <c r="H31" i="7"/>
  <c r="I31" i="7"/>
  <c r="I26" i="7"/>
  <c r="H26" i="7"/>
  <c r="F27" i="7"/>
  <c r="G27" i="7"/>
  <c r="F28" i="7"/>
  <c r="G28" i="7"/>
  <c r="F29" i="7"/>
  <c r="G29" i="7"/>
  <c r="F30" i="7"/>
  <c r="G30" i="7"/>
  <c r="F31" i="7"/>
  <c r="G31" i="7"/>
  <c r="G26" i="7"/>
  <c r="F26" i="7"/>
  <c r="I17" i="7"/>
  <c r="I18" i="7"/>
  <c r="E16" i="6" s="1"/>
  <c r="I19" i="7"/>
  <c r="I20" i="7"/>
  <c r="I21" i="7"/>
  <c r="I16" i="7"/>
  <c r="H17" i="7"/>
  <c r="H18" i="7"/>
  <c r="F16" i="6" s="1"/>
  <c r="H19" i="7"/>
  <c r="H20" i="7"/>
  <c r="G16" i="6" s="1"/>
  <c r="H21" i="7"/>
  <c r="H16" i="7"/>
  <c r="G17" i="7"/>
  <c r="G18" i="7"/>
  <c r="G19" i="7"/>
  <c r="G20" i="7"/>
  <c r="G21" i="7"/>
  <c r="G16" i="7"/>
  <c r="F17" i="7"/>
  <c r="F18" i="7"/>
  <c r="F19" i="7"/>
  <c r="F20" i="7"/>
  <c r="F21" i="7"/>
  <c r="F16" i="7"/>
  <c r="H7" i="7"/>
  <c r="I7" i="7"/>
  <c r="H8" i="7"/>
  <c r="F15" i="6" s="1"/>
  <c r="I8" i="7"/>
  <c r="E15" i="6" s="1"/>
  <c r="H9" i="7"/>
  <c r="I9" i="7"/>
  <c r="H10" i="7"/>
  <c r="I10" i="7"/>
  <c r="H11" i="7"/>
  <c r="I11" i="7"/>
  <c r="I6" i="7"/>
  <c r="H6" i="7"/>
  <c r="G7" i="7"/>
  <c r="G8" i="7"/>
  <c r="G9" i="7"/>
  <c r="G10" i="7"/>
  <c r="G11" i="7"/>
  <c r="G6" i="7"/>
  <c r="F6" i="7"/>
  <c r="F7" i="7"/>
  <c r="F8" i="7"/>
  <c r="F9" i="7"/>
  <c r="F10" i="7"/>
  <c r="F11" i="7"/>
  <c r="D16" i="6" l="1"/>
  <c r="G19" i="6"/>
  <c r="F18" i="6"/>
  <c r="H15" i="6"/>
  <c r="F17" i="6"/>
  <c r="D19" i="6"/>
  <c r="D21" i="6"/>
  <c r="D15" i="6"/>
  <c r="G18" i="6"/>
  <c r="O12" i="1"/>
  <c r="L11" i="1" l="1"/>
  <c r="M11" i="1" s="1"/>
  <c r="AM21" i="1" l="1"/>
  <c r="AN21" i="1"/>
  <c r="AO21" i="1"/>
  <c r="AP21" i="1"/>
  <c r="AQ21" i="1"/>
  <c r="AR21" i="1"/>
  <c r="AS21" i="1"/>
  <c r="AT21" i="1"/>
  <c r="AU21" i="1"/>
  <c r="AL21" i="1"/>
  <c r="AN20" i="1"/>
  <c r="AO20" i="1"/>
  <c r="AO22" i="1" s="1"/>
  <c r="AP20" i="1"/>
  <c r="AP22" i="1" s="1"/>
  <c r="AQ20" i="1"/>
  <c r="AR20" i="1"/>
  <c r="AR22" i="1" s="1"/>
  <c r="AS20" i="1"/>
  <c r="AS22" i="1" s="1"/>
  <c r="AS23" i="1" s="1"/>
  <c r="AT20" i="1"/>
  <c r="AT22" i="1" s="1"/>
  <c r="AU20" i="1"/>
  <c r="AU22" i="1" s="1"/>
  <c r="AM20" i="1"/>
  <c r="AL20" i="1"/>
  <c r="AL22" i="1" s="1"/>
  <c r="AQ22" i="1" l="1"/>
  <c r="AQ24" i="1" s="1"/>
  <c r="AP24" i="1"/>
  <c r="AP23" i="1"/>
  <c r="AR24" i="1"/>
  <c r="AR23" i="1"/>
  <c r="AU23" i="1"/>
  <c r="AU24" i="1"/>
  <c r="AT23" i="1"/>
  <c r="AT24" i="1"/>
  <c r="AS24" i="1"/>
  <c r="AM22" i="1"/>
  <c r="AM23" i="1" s="1"/>
  <c r="AN22" i="1"/>
  <c r="AL24" i="1"/>
  <c r="O11" i="1"/>
  <c r="AQ23" i="1" l="1"/>
  <c r="AM24" i="1"/>
  <c r="AN23" i="1"/>
  <c r="K35" i="1"/>
  <c r="D24" i="1"/>
  <c r="F10" i="1"/>
  <c r="F11" i="1"/>
  <c r="F12" i="1"/>
  <c r="F13" i="1"/>
  <c r="F14" i="1"/>
  <c r="F9" i="1"/>
  <c r="M42" i="1"/>
  <c r="M35" i="1"/>
  <c r="AO23" i="1" l="1"/>
  <c r="AO24" i="1" s="1"/>
  <c r="AN24" i="1"/>
  <c r="G10" i="1"/>
  <c r="G11" i="1"/>
  <c r="G12" i="1"/>
  <c r="G9" i="1"/>
  <c r="D26" i="1"/>
  <c r="G14" i="1" s="1"/>
  <c r="D25" i="1"/>
  <c r="G13" i="1" s="1"/>
  <c r="D10" i="1"/>
  <c r="D11" i="1"/>
  <c r="D12" i="1"/>
  <c r="D13" i="1"/>
  <c r="D14" i="1"/>
  <c r="D9" i="1"/>
  <c r="N11" i="1" l="1"/>
  <c r="L10" i="1"/>
  <c r="M10" i="1" s="1"/>
  <c r="N10" i="1" s="1"/>
</calcChain>
</file>

<file path=xl/sharedStrings.xml><?xml version="1.0" encoding="utf-8"?>
<sst xmlns="http://schemas.openxmlformats.org/spreadsheetml/2006/main" count="242" uniqueCount="132">
  <si>
    <t>OD</t>
  </si>
  <si>
    <t>V</t>
  </si>
  <si>
    <t>Rseries</t>
  </si>
  <si>
    <t>ohm</t>
  </si>
  <si>
    <t>Battery</t>
  </si>
  <si>
    <t>ch-ch</t>
  </si>
  <si>
    <t>nm</t>
  </si>
  <si>
    <t>FWHM</t>
  </si>
  <si>
    <t>ns</t>
  </si>
  <si>
    <t>mW</t>
  </si>
  <si>
    <t>mm</t>
  </si>
  <si>
    <t>%(assumed)</t>
  </si>
  <si>
    <t>%</t>
  </si>
  <si>
    <t>Rosc</t>
  </si>
  <si>
    <t>Rtotal</t>
  </si>
  <si>
    <t>width</t>
  </si>
  <si>
    <t>witdh</t>
  </si>
  <si>
    <t>um</t>
  </si>
  <si>
    <t>solar cell condition</t>
  </si>
  <si>
    <t xml:space="preserve">motor </t>
  </si>
  <si>
    <t>0.007V/micm</t>
  </si>
  <si>
    <t>thickness</t>
  </si>
  <si>
    <t>set</t>
  </si>
  <si>
    <t>measured</t>
  </si>
  <si>
    <t>(9 is the best)</t>
  </si>
  <si>
    <t>measure for SC</t>
  </si>
  <si>
    <t>our sample</t>
  </si>
  <si>
    <t>Samples:</t>
  </si>
  <si>
    <t>OD Filter used:</t>
  </si>
  <si>
    <t>Notes/Comments:</t>
  </si>
  <si>
    <t>Filter Wheel Data</t>
  </si>
  <si>
    <t>Bias Calculator</t>
  </si>
  <si>
    <t>Measurement Settings</t>
  </si>
  <si>
    <t>Experimental Conditions</t>
  </si>
  <si>
    <t>Data Fitting</t>
  </si>
  <si>
    <t>Fit Parameters</t>
  </si>
  <si>
    <t>Fit Start</t>
  </si>
  <si>
    <t>Fit End</t>
  </si>
  <si>
    <r>
      <t>E</t>
    </r>
    <r>
      <rPr>
        <b/>
        <vertAlign val="subscript"/>
        <sz val="11"/>
        <color theme="1"/>
        <rFont val="Calibri"/>
        <family val="2"/>
        <scheme val="minor"/>
      </rPr>
      <t>B</t>
    </r>
  </si>
  <si>
    <t>eV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</si>
  <si>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</si>
  <si>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</si>
  <si>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estimated from TRPL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</si>
  <si>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</si>
  <si>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cm</t>
    </r>
    <r>
      <rPr>
        <b/>
        <vertAlign val="superscript"/>
        <sz val="11"/>
        <color theme="1"/>
        <rFont val="Calibri"/>
        <family val="2"/>
        <scheme val="minor"/>
      </rPr>
      <t>-3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</si>
  <si>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</si>
  <si>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cm</t>
    </r>
    <r>
      <rPr>
        <b/>
        <vertAlign val="superscript"/>
        <sz val="11"/>
        <color theme="1"/>
        <rFont val="Calibri"/>
        <family val="2"/>
        <scheme val="minor"/>
      </rPr>
      <t>-6</t>
    </r>
  </si>
  <si>
    <t>-</t>
  </si>
  <si>
    <t>Sample</t>
  </si>
  <si>
    <t>Sample Type:</t>
  </si>
  <si>
    <t>Atmosphere:</t>
  </si>
  <si>
    <t>SC</t>
  </si>
  <si>
    <t>Air</t>
  </si>
  <si>
    <t>Width (m):</t>
  </si>
  <si>
    <t>Thickness (nm)</t>
  </si>
  <si>
    <t>m</t>
  </si>
  <si>
    <t>Atmospheres</t>
  </si>
  <si>
    <t>Dry Air</t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</si>
  <si>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</si>
  <si>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t>Vacuum</t>
  </si>
  <si>
    <t>Other…</t>
  </si>
  <si>
    <t>Sample Types</t>
  </si>
  <si>
    <t>TF Lat</t>
  </si>
  <si>
    <t>TF Vert</t>
  </si>
  <si>
    <t>TF Holes</t>
  </si>
  <si>
    <t>TF Electr.</t>
  </si>
  <si>
    <t>select</t>
  </si>
  <si>
    <t>from paper</t>
  </si>
  <si>
    <r>
      <t>Fluence (cm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  <r>
      <rPr>
        <b/>
        <sz val="11"/>
        <color theme="1"/>
        <rFont val="Calibri"/>
        <family val="2"/>
      </rPr>
      <t>ⁱ</t>
    </r>
  </si>
  <si>
    <r>
      <t>Exc. Dens. (cm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)ⁱ</t>
    </r>
  </si>
  <si>
    <r>
      <t>Power (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)</t>
    </r>
  </si>
  <si>
    <r>
      <t>Abs at WL (</t>
    </r>
    <r>
      <rPr>
        <b/>
        <i/>
        <sz val="11"/>
        <color theme="1"/>
        <rFont val="Calibri"/>
        <family val="2"/>
        <scheme val="minor"/>
      </rPr>
      <t>Abs</t>
    </r>
    <r>
      <rPr>
        <b/>
        <i/>
        <vertAlign val="subscript"/>
        <sz val="11"/>
        <color theme="1"/>
        <rFont val="Calibri"/>
        <family val="2"/>
      </rPr>
      <t>λ</t>
    </r>
    <r>
      <rPr>
        <b/>
        <sz val="9.35"/>
        <color theme="1"/>
        <rFont val="Calibri"/>
        <family val="2"/>
      </rPr>
      <t>)</t>
    </r>
  </si>
  <si>
    <t>Laser WL (λ)</t>
  </si>
  <si>
    <r>
      <t>Thickness (</t>
    </r>
    <r>
      <rPr>
        <b/>
        <i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>)</t>
    </r>
  </si>
  <si>
    <r>
      <t>Diameter (</t>
    </r>
    <r>
      <rPr>
        <b/>
        <i/>
        <sz val="11"/>
        <color theme="1"/>
        <rFont val="Calibri"/>
        <family val="2"/>
        <scheme val="minor"/>
      </rPr>
      <t>dia</t>
    </r>
    <r>
      <rPr>
        <b/>
        <sz val="11"/>
        <color theme="1"/>
        <rFont val="Calibri"/>
        <family val="2"/>
        <scheme val="minor"/>
      </rPr>
      <t>)</t>
    </r>
  </si>
  <si>
    <r>
      <t>Attenuated Fluence (cm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</si>
  <si>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r>
      <t>Absorption Coefficient (cm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</si>
  <si>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Att. Excitation Density (cm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</si>
  <si>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ⁱ Fluence and Exc. Dens. Calculation</t>
  </si>
  <si>
    <t>filter wheel no.</t>
  </si>
  <si>
    <t>Date</t>
  </si>
  <si>
    <t>Project</t>
  </si>
  <si>
    <t>MKC01</t>
  </si>
  <si>
    <t>Batch</t>
  </si>
  <si>
    <t>B001</t>
  </si>
  <si>
    <t>Comment</t>
  </si>
  <si>
    <t>measured for me</t>
  </si>
  <si>
    <r>
      <t xml:space="preserve">FCF </t>
    </r>
    <r>
      <rPr>
        <b/>
        <sz val="10"/>
        <color theme="0"/>
        <rFont val="Calibri"/>
        <family val="2"/>
        <scheme val="minor"/>
      </rPr>
      <t>(1-0)</t>
    </r>
  </si>
  <si>
    <r>
      <t xml:space="preserve">Exc. Dens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</si>
  <si>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r>
      <t>Tmax</t>
    </r>
    <r>
      <rPr>
        <b/>
        <sz val="10"/>
        <color theme="0"/>
        <rFont val="Calibri"/>
        <family val="2"/>
        <scheme val="minor"/>
      </rPr>
      <t xml:space="preserve"> (ns)</t>
    </r>
  </si>
  <si>
    <r>
      <t xml:space="preserve">Filter # </t>
    </r>
    <r>
      <rPr>
        <b/>
        <sz val="10"/>
        <color theme="0"/>
        <rFont val="Calibri"/>
        <family val="2"/>
        <scheme val="minor"/>
      </rPr>
      <t>(-)</t>
    </r>
  </si>
  <si>
    <r>
      <t xml:space="preserve">O.D. </t>
    </r>
    <r>
      <rPr>
        <b/>
        <sz val="10"/>
        <color theme="0"/>
        <rFont val="Calibri"/>
        <family val="2"/>
        <scheme val="minor"/>
      </rPr>
      <t>(-)</t>
    </r>
  </si>
  <si>
    <r>
      <t>A1</t>
    </r>
    <r>
      <rPr>
        <b/>
        <sz val="10"/>
        <color theme="0"/>
        <rFont val="Calibri"/>
        <family val="2"/>
        <scheme val="minor"/>
      </rPr>
      <t xml:space="preserve"> (a.u.)</t>
    </r>
  </si>
  <si>
    <r>
      <t xml:space="preserve">tau      </t>
    </r>
    <r>
      <rPr>
        <b/>
        <sz val="10"/>
        <color theme="0"/>
        <rFont val="Calibri"/>
        <family val="2"/>
        <scheme val="minor"/>
      </rPr>
      <t>(ns)</t>
    </r>
  </si>
  <si>
    <r>
      <t xml:space="preserve">const.  </t>
    </r>
    <r>
      <rPr>
        <b/>
        <sz val="10"/>
        <color theme="0"/>
        <rFont val="Calibri"/>
        <family val="2"/>
        <scheme val="minor"/>
      </rPr>
      <t xml:space="preserve"> (a.u.)</t>
    </r>
  </si>
  <si>
    <r>
      <t>Att. Fluence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-2</t>
    </r>
    <r>
      <rPr>
        <b/>
        <sz val="10"/>
        <color theme="0"/>
        <rFont val="Calibri"/>
        <family val="2"/>
        <scheme val="minor"/>
      </rPr>
      <t>)</t>
    </r>
  </si>
  <si>
    <r>
      <t xml:space="preserve">Conductivity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</si>
  <si>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rPr>
        <b/>
        <sz val="12"/>
        <color theme="0"/>
        <rFont val="Calibri"/>
        <family val="2"/>
      </rPr>
      <t>φΣμ</t>
    </r>
    <r>
      <rPr>
        <b/>
        <sz val="12"/>
        <color theme="0"/>
        <rFont val="Calibri"/>
        <family val="2"/>
        <scheme val="minor"/>
      </rPr>
      <t xml:space="preserve">         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</si>
  <si>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Mobility </t>
    </r>
    <r>
      <rPr>
        <b/>
        <sz val="12"/>
        <color theme="0"/>
        <rFont val="Calibri"/>
        <family val="2"/>
      </rPr>
      <t>μ</t>
    </r>
    <r>
      <rPr>
        <b/>
        <sz val="12"/>
        <color theme="0"/>
        <rFont val="Calibri"/>
        <family val="2"/>
        <scheme val="minor"/>
      </rPr>
      <t xml:space="preserve">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</si>
  <si>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corr. Conductivity </t>
    </r>
    <r>
      <rPr>
        <b/>
        <sz val="10"/>
        <color theme="0"/>
        <rFont val="Calibri"/>
        <family val="2"/>
        <scheme val="minor"/>
      </rPr>
      <t>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)/t</t>
    </r>
    <r>
      <rPr>
        <b/>
        <vertAlign val="subscript"/>
        <sz val="10"/>
        <color theme="0"/>
        <rFont val="Calibri"/>
        <family val="2"/>
        <scheme val="minor"/>
      </rPr>
      <t>max</t>
    </r>
  </si>
  <si>
    <r>
      <t xml:space="preserve">Free Carrier Density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</si>
  <si>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t>Additional Calculations/ Comments</t>
  </si>
  <si>
    <t>No. of Scans</t>
  </si>
  <si>
    <t>Table Calculations</t>
  </si>
  <si>
    <t>Samples</t>
  </si>
  <si>
    <t>Scans</t>
  </si>
  <si>
    <t>No . Of Samples</t>
  </si>
  <si>
    <t>Space needed</t>
  </si>
  <si>
    <t>Start at</t>
  </si>
  <si>
    <t>A3</t>
  </si>
  <si>
    <t>Spacing (m):</t>
  </si>
  <si>
    <t>ch-ch spacing</t>
  </si>
  <si>
    <t>FACs</t>
  </si>
  <si>
    <t>Mobility</t>
  </si>
  <si>
    <t>Error</t>
  </si>
  <si>
    <t>EOA</t>
  </si>
  <si>
    <t>EOA2PbI4</t>
  </si>
  <si>
    <t>PEA2PbI4</t>
  </si>
  <si>
    <t>FACsPbI3</t>
  </si>
  <si>
    <t>2.5*</t>
  </si>
  <si>
    <t>* for vert samples: 1.5 O.D. and 1.55 V battery</t>
  </si>
  <si>
    <t>470nm</t>
  </si>
  <si>
    <t>Free Carrier</t>
  </si>
  <si>
    <t>FCF</t>
  </si>
  <si>
    <t>Excitation Density</t>
  </si>
  <si>
    <t>Phi-Mu</t>
  </si>
  <si>
    <t>Sum-Mu</t>
  </si>
  <si>
    <t>480 nm</t>
  </si>
  <si>
    <t>STD</t>
  </si>
  <si>
    <t>Max</t>
  </si>
  <si>
    <t>Min</t>
  </si>
  <si>
    <t>PEA_B014/B015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</si>
</sst>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E+00"/>
    <numFmt numFmtId="166" formatCode="0.0000"/>
    <numFmt numFmtId="167" formatCode="0.000E+00"/>
    <numFmt numFmtId="168" formatCode="0.00000"/>
    <numFmt numFmtId="169" formatCode="0.E+00"/>
    <numFmt numFmtId="170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</font>
    <font>
      <b/>
      <sz val="20"/>
      <color theme="0"/>
      <name val="Calibri"/>
      <family val="2"/>
      <scheme val="minor"/>
    </font>
    <font>
      <b/>
      <sz val="17"/>
      <color theme="4" tint="-0.499984740745262"/>
      <name val="Calibri"/>
      <family val="2"/>
      <scheme val="minor"/>
    </font>
    <font>
      <b/>
      <sz val="17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vertAlign val="subscript"/>
      <sz val="10"/>
      <color theme="0"/>
      <name val="Calibri"/>
      <family val="2"/>
      <scheme val="minor"/>
    </font>
    <font>
      <b/>
      <sz val="12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DFCF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Fill="1"/>
    <xf numFmtId="0" fontId="0" fillId="0" borderId="0" xfId="0" applyAlignment="1"/>
    <xf numFmtId="11" fontId="0" fillId="0" borderId="0" xfId="0" applyNumberFormat="1" applyFill="1" applyBorder="1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/>
    <xf numFmtId="0" fontId="0" fillId="3" borderId="0" xfId="0" applyFill="1" applyBorder="1" applyAlignment="1"/>
    <xf numFmtId="0" fontId="0" fillId="3" borderId="5" xfId="0" applyFill="1" applyBorder="1" applyAlignment="1"/>
    <xf numFmtId="0" fontId="1" fillId="3" borderId="0" xfId="0" applyFont="1" applyFill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 applyAlignment="1"/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 applyAlignment="1"/>
    <xf numFmtId="0" fontId="1" fillId="5" borderId="5" xfId="0" applyFont="1" applyFill="1" applyBorder="1" applyAlignment="1"/>
    <xf numFmtId="0" fontId="0" fillId="6" borderId="0" xfId="0" applyFill="1" applyBorder="1" applyAlignment="1">
      <alignment horizontal="center"/>
    </xf>
    <xf numFmtId="166" fontId="0" fillId="6" borderId="0" xfId="0" applyNumberFormat="1" applyFill="1" applyBorder="1" applyAlignment="1">
      <alignment horizontal="center"/>
    </xf>
    <xf numFmtId="0" fontId="0" fillId="6" borderId="5" xfId="0" applyFill="1" applyBorder="1" applyAlignment="1"/>
    <xf numFmtId="0" fontId="1" fillId="6" borderId="0" xfId="0" applyFont="1" applyFill="1" applyBorder="1" applyAlignment="1"/>
    <xf numFmtId="0" fontId="4" fillId="2" borderId="2" xfId="0" applyFont="1" applyFill="1" applyBorder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  <xf numFmtId="0" fontId="4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0" fillId="2" borderId="0" xfId="0" applyFill="1" applyBorder="1" applyAlignment="1">
      <alignment horizontal="center"/>
    </xf>
    <xf numFmtId="0" fontId="0" fillId="2" borderId="7" xfId="0" applyFill="1" applyBorder="1"/>
    <xf numFmtId="0" fontId="0" fillId="5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11" fontId="5" fillId="4" borderId="0" xfId="0" applyNumberFormat="1" applyFon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11" fontId="0" fillId="2" borderId="0" xfId="0" applyNumberFormat="1" applyFill="1" applyBorder="1" applyAlignment="1">
      <alignment horizontal="left"/>
    </xf>
    <xf numFmtId="1" fontId="4" fillId="2" borderId="2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5" borderId="0" xfId="0" applyFont="1" applyFill="1" applyBorder="1" applyAlignment="1"/>
    <xf numFmtId="0" fontId="0" fillId="2" borderId="0" xfId="0" quotePrefix="1" applyFill="1" applyBorder="1"/>
    <xf numFmtId="0" fontId="5" fillId="4" borderId="0" xfId="0" applyFont="1" applyFill="1" applyBorder="1" applyAlignment="1"/>
    <xf numFmtId="0" fontId="0" fillId="2" borderId="0" xfId="0" applyFont="1" applyFill="1" applyBorder="1" applyAlignment="1">
      <alignment horizontal="left"/>
    </xf>
    <xf numFmtId="11" fontId="2" fillId="5" borderId="0" xfId="0" applyNumberFormat="1" applyFont="1" applyFill="1" applyBorder="1" applyAlignment="1"/>
    <xf numFmtId="11" fontId="5" fillId="4" borderId="0" xfId="0" applyNumberFormat="1" applyFont="1" applyFill="1" applyBorder="1" applyAlignment="1"/>
    <xf numFmtId="0" fontId="0" fillId="2" borderId="6" xfId="0" applyFill="1" applyBorder="1" applyAlignment="1">
      <alignment horizontal="center"/>
    </xf>
    <xf numFmtId="0" fontId="0" fillId="2" borderId="0" xfId="0" applyFill="1" applyBorder="1" applyAlignment="1"/>
    <xf numFmtId="0" fontId="0" fillId="2" borderId="5" xfId="0" applyFill="1" applyBorder="1" applyAlignment="1"/>
    <xf numFmtId="11" fontId="4" fillId="2" borderId="0" xfId="0" applyNumberFormat="1" applyFont="1" applyFill="1" applyBorder="1" applyAlignment="1">
      <alignment horizontal="center"/>
    </xf>
    <xf numFmtId="1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5" xfId="0" applyFont="1" applyFill="1" applyBorder="1"/>
    <xf numFmtId="0" fontId="0" fillId="2" borderId="5" xfId="0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2" borderId="0" xfId="0" applyNumberFormat="1" applyFont="1" applyFill="1" applyBorder="1" applyAlignment="1">
      <alignment horizontal="center"/>
    </xf>
    <xf numFmtId="169" fontId="0" fillId="2" borderId="0" xfId="0" applyNumberFormat="1" applyFont="1" applyFill="1" applyBorder="1" applyAlignment="1">
      <alignment horizontal="center"/>
    </xf>
    <xf numFmtId="0" fontId="5" fillId="8" borderId="1" xfId="0" applyFont="1" applyFill="1" applyBorder="1" applyAlignment="1">
      <alignment horizontal="right"/>
    </xf>
    <xf numFmtId="0" fontId="5" fillId="8" borderId="4" xfId="0" applyFont="1" applyFill="1" applyBorder="1" applyAlignment="1">
      <alignment horizontal="right"/>
    </xf>
    <xf numFmtId="0" fontId="1" fillId="8" borderId="4" xfId="0" applyFont="1" applyFill="1" applyBorder="1" applyAlignment="1">
      <alignment horizontal="left"/>
    </xf>
    <xf numFmtId="0" fontId="1" fillId="8" borderId="0" xfId="0" applyFont="1" applyFill="1" applyBorder="1" applyAlignment="1">
      <alignment horizontal="center"/>
    </xf>
    <xf numFmtId="0" fontId="1" fillId="8" borderId="0" xfId="0" applyFont="1" applyFill="1" applyBorder="1"/>
    <xf numFmtId="0" fontId="1" fillId="8" borderId="5" xfId="0" applyFont="1" applyFill="1" applyBorder="1"/>
    <xf numFmtId="0" fontId="1" fillId="8" borderId="1" xfId="0" applyFont="1" applyFill="1" applyBorder="1" applyAlignment="1">
      <alignment horizontal="left"/>
    </xf>
    <xf numFmtId="0" fontId="0" fillId="8" borderId="4" xfId="0" applyFill="1" applyBorder="1" applyAlignment="1">
      <alignment horizontal="left"/>
    </xf>
    <xf numFmtId="0" fontId="1" fillId="8" borderId="4" xfId="0" applyFont="1" applyFill="1" applyBorder="1" applyAlignment="1">
      <alignment horizontal="right"/>
    </xf>
    <xf numFmtId="0" fontId="13" fillId="8" borderId="4" xfId="0" applyFont="1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5" xfId="0" applyFont="1" applyFill="1" applyBorder="1"/>
    <xf numFmtId="14" fontId="0" fillId="2" borderId="6" xfId="0" applyNumberFormat="1" applyFill="1" applyBorder="1"/>
    <xf numFmtId="14" fontId="0" fillId="2" borderId="7" xfId="0" applyNumberFormat="1" applyFill="1" applyBorder="1"/>
    <xf numFmtId="0" fontId="0" fillId="2" borderId="8" xfId="0" applyFill="1" applyBorder="1"/>
    <xf numFmtId="0" fontId="0" fillId="0" borderId="4" xfId="0" applyBorder="1"/>
    <xf numFmtId="0" fontId="0" fillId="0" borderId="0" xfId="0" applyBorder="1"/>
    <xf numFmtId="0" fontId="0" fillId="2" borderId="4" xfId="0" applyFill="1" applyBorder="1"/>
    <xf numFmtId="11" fontId="5" fillId="3" borderId="0" xfId="0" applyNumberFormat="1" applyFont="1" applyFill="1" applyBorder="1" applyAlignment="1">
      <alignment horizontal="right"/>
    </xf>
    <xf numFmtId="11" fontId="5" fillId="3" borderId="5" xfId="0" applyNumberFormat="1" applyFont="1" applyFill="1" applyBorder="1" applyAlignment="1">
      <alignment horizontal="right"/>
    </xf>
    <xf numFmtId="11" fontId="5" fillId="3" borderId="7" xfId="0" applyNumberFormat="1" applyFont="1" applyFill="1" applyBorder="1" applyAlignment="1">
      <alignment horizontal="right"/>
    </xf>
    <xf numFmtId="11" fontId="5" fillId="3" borderId="8" xfId="0" applyNumberFormat="1" applyFont="1" applyFill="1" applyBorder="1" applyAlignment="1">
      <alignment horizontal="right"/>
    </xf>
    <xf numFmtId="164" fontId="0" fillId="3" borderId="7" xfId="0" applyNumberForma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10" borderId="0" xfId="0" applyFill="1"/>
    <xf numFmtId="164" fontId="0" fillId="10" borderId="0" xfId="0" applyNumberFormat="1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center"/>
    </xf>
    <xf numFmtId="0" fontId="0" fillId="10" borderId="0" xfId="0" applyFill="1" applyAlignment="1"/>
    <xf numFmtId="0" fontId="0" fillId="10" borderId="0" xfId="0" applyFill="1" applyAlignment="1">
      <alignment horizontal="center" vertical="center"/>
    </xf>
    <xf numFmtId="0" fontId="0" fillId="10" borderId="0" xfId="0" applyFill="1" applyBorder="1" applyAlignment="1">
      <alignment horizontal="center"/>
    </xf>
    <xf numFmtId="0" fontId="0" fillId="10" borderId="0" xfId="0" applyFill="1" applyAlignment="1">
      <alignment horizontal="left"/>
    </xf>
    <xf numFmtId="166" fontId="0" fillId="10" borderId="0" xfId="0" applyNumberFormat="1" applyFill="1" applyAlignment="1">
      <alignment horizontal="center"/>
    </xf>
    <xf numFmtId="164" fontId="0" fillId="10" borderId="0" xfId="0" applyNumberFormat="1" applyFill="1" applyBorder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horizontal="center"/>
    </xf>
    <xf numFmtId="0" fontId="5" fillId="10" borderId="0" xfId="0" applyFont="1" applyFill="1"/>
    <xf numFmtId="0" fontId="11" fillId="10" borderId="0" xfId="0" applyFont="1" applyFill="1" applyAlignment="1">
      <alignment horizontal="left"/>
    </xf>
    <xf numFmtId="0" fontId="3" fillId="10" borderId="0" xfId="0" applyFont="1" applyFill="1" applyAlignment="1">
      <alignment horizontal="center"/>
    </xf>
    <xf numFmtId="0" fontId="2" fillId="10" borderId="0" xfId="0" applyFont="1" applyFill="1"/>
    <xf numFmtId="14" fontId="0" fillId="10" borderId="0" xfId="0" applyNumberFormat="1" applyFill="1"/>
    <xf numFmtId="2" fontId="0" fillId="10" borderId="0" xfId="0" applyNumberFormat="1" applyFill="1"/>
    <xf numFmtId="0" fontId="5" fillId="10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168" fontId="0" fillId="10" borderId="0" xfId="0" applyNumberFormat="1" applyFill="1"/>
    <xf numFmtId="164" fontId="0" fillId="10" borderId="0" xfId="0" applyNumberFormat="1" applyFill="1" applyAlignment="1">
      <alignment horizontal="center"/>
    </xf>
    <xf numFmtId="0" fontId="0" fillId="10" borderId="0" xfId="0" applyFill="1" applyBorder="1"/>
    <xf numFmtId="11" fontId="0" fillId="10" borderId="0" xfId="0" applyNumberFormat="1" applyFill="1" applyBorder="1"/>
    <xf numFmtId="1" fontId="0" fillId="10" borderId="0" xfId="0" applyNumberFormat="1" applyFill="1" applyAlignment="1">
      <alignment horizontal="center"/>
    </xf>
    <xf numFmtId="167" fontId="0" fillId="10" borderId="0" xfId="0" applyNumberFormat="1" applyFill="1" applyBorder="1"/>
    <xf numFmtId="2" fontId="0" fillId="10" borderId="0" xfId="0" applyNumberFormat="1" applyFill="1" applyAlignment="1">
      <alignment horizontal="center"/>
    </xf>
    <xf numFmtId="0" fontId="23" fillId="0" borderId="0" xfId="0" applyFont="1" applyAlignment="1">
      <alignment wrapText="1"/>
    </xf>
    <xf numFmtId="11" fontId="0" fillId="0" borderId="4" xfId="0" applyNumberFormat="1" applyFill="1" applyBorder="1"/>
    <xf numFmtId="11" fontId="0" fillId="0" borderId="5" xfId="0" applyNumberFormat="1" applyFill="1" applyBorder="1"/>
    <xf numFmtId="0" fontId="0" fillId="0" borderId="5" xfId="0" applyFill="1" applyBorder="1"/>
    <xf numFmtId="9" fontId="0" fillId="0" borderId="0" xfId="1" applyFont="1" applyFill="1" applyBorder="1"/>
    <xf numFmtId="0" fontId="0" fillId="0" borderId="4" xfId="0" applyFill="1" applyBorder="1"/>
    <xf numFmtId="0" fontId="0" fillId="0" borderId="5" xfId="0" applyBorder="1"/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23" fillId="10" borderId="0" xfId="0" applyFont="1" applyFill="1" applyAlignment="1">
      <alignment wrapText="1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1" fontId="0" fillId="10" borderId="0" xfId="0" applyNumberFormat="1" applyFill="1"/>
    <xf numFmtId="0" fontId="0" fillId="10" borderId="0" xfId="0" applyFill="1" applyAlignment="1">
      <alignment horizontal="right"/>
    </xf>
    <xf numFmtId="0" fontId="0" fillId="2" borderId="0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11" fontId="0" fillId="10" borderId="0" xfId="0" applyNumberForma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0" fillId="0" borderId="0" xfId="0" applyNumberFormat="1"/>
    <xf numFmtId="11" fontId="0" fillId="0" borderId="4" xfId="0" applyNumberFormat="1" applyBorder="1"/>
    <xf numFmtId="11" fontId="0" fillId="0" borderId="5" xfId="0" applyNumberFormat="1" applyBorder="1"/>
    <xf numFmtId="11" fontId="0" fillId="0" borderId="0" xfId="0" applyNumberFormat="1" applyBorder="1"/>
    <xf numFmtId="11" fontId="0" fillId="0" borderId="0" xfId="0" applyNumberFormat="1"/>
    <xf numFmtId="11" fontId="1" fillId="0" borderId="4" xfId="0" applyNumberFormat="1" applyFont="1" applyFill="1" applyBorder="1"/>
    <xf numFmtId="0" fontId="0" fillId="2" borderId="0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20" fillId="7" borderId="7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right" vertical="top"/>
    </xf>
    <xf numFmtId="0" fontId="5" fillId="8" borderId="6" xfId="0" applyFont="1" applyFill="1" applyBorder="1" applyAlignment="1">
      <alignment horizontal="right" vertical="top"/>
    </xf>
    <xf numFmtId="0" fontId="18" fillId="7" borderId="1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170" fontId="19" fillId="2" borderId="2" xfId="0" applyNumberFormat="1" applyFont="1" applyFill="1" applyBorder="1" applyAlignment="1">
      <alignment horizontal="center" vertical="center"/>
    </xf>
    <xf numFmtId="170" fontId="19" fillId="2" borderId="7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22" fillId="7" borderId="9" xfId="0" applyFont="1" applyFill="1" applyBorder="1" applyAlignment="1">
      <alignment horizontal="center" wrapText="1"/>
    </xf>
    <xf numFmtId="0" fontId="22" fillId="7" borderId="10" xfId="0" applyFont="1" applyFill="1" applyBorder="1" applyAlignment="1">
      <alignment horizontal="center" wrapText="1"/>
    </xf>
    <xf numFmtId="0" fontId="22" fillId="7" borderId="11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4">
    <dxf>
      <font>
        <color theme="7" tint="0.59996337778862885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</dxfs>
  <tableStyles count="0" defaultTableStyle="TableStyleMedium2" defaultPivotStyle="PivotStyleLight16"/>
  <colors>
    <mruColors>
      <color rgb="FFFDFCF9"/>
      <color rgb="FFFFFFFF"/>
      <color rgb="FFF7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175933</xdr:colOff>
      <xdr:row>33</xdr:row>
      <xdr:rowOff>153519</xdr:rowOff>
    </xdr:from>
    <xdr:ext cx="2244537" cy="5218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𝑃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p>
                          <m:sSup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𝑑𝑖𝑎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2</m:t>
                                    </m:r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𝜋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h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p>
                      <m:sSup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𝑂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</m:sup>
                    </m:sSup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𝐹=  (𝑃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∙𝜆)/(</a:t>
              </a:r>
              <a:r>
                <a:rPr lang="en-GB" sz="1100" b="0" i="0">
                  <a:latin typeface="Cambria Math" panose="02040503050406030204" pitchFamily="18" charset="0"/>
                </a:rPr>
                <a:t>𝑓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∙(𝑑𝑖𝑎/2)^2∙𝜋∙𝑐∙ℎ)∙〖10〗^(−𝑂.𝐷.)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153520</xdr:colOff>
      <xdr:row>40</xdr:row>
      <xdr:rowOff>41462</xdr:rowOff>
    </xdr:from>
    <xdr:ext cx="74456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𝐸𝑥𝑐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. =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𝐸𝑥𝑐. =𝐹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∙𝛼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254374</xdr:colOff>
      <xdr:row>36</xdr:row>
      <xdr:rowOff>164726</xdr:rowOff>
    </xdr:from>
    <xdr:ext cx="653705" cy="3213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𝜆</m:t>
                            </m:r>
                          </m:sub>
                        </m:sSub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den>
                    </m:f>
                  </m:oMath>
                </m:oMathPara>
              </a14:m>
              <a:endParaRPr lang="en-GB" sz="12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𝛼_𝜆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=〖𝐴𝑏𝑠〗_𝜆/𝑑</a:t>
              </a:r>
              <a:endParaRPr lang="en-GB" sz="1200"/>
            </a:p>
          </xdr:txBody>
        </xdr:sp>
      </mc:Fallback>
    </mc:AlternateContent>
    <xdr:clientData/>
  </xdr:oneCellAnchor>
  <xdr:twoCellAnchor>
    <xdr:from>
      <xdr:col>18</xdr:col>
      <xdr:colOff>33618</xdr:colOff>
      <xdr:row>25</xdr:row>
      <xdr:rowOff>22412</xdr:rowOff>
    </xdr:from>
    <xdr:to>
      <xdr:col>20</xdr:col>
      <xdr:colOff>0</xdr:colOff>
      <xdr:row>28</xdr:row>
      <xdr:rowOff>0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4791765" y="5042647"/>
          <a:ext cx="1221441" cy="560294"/>
        </a:xfrm>
        <a:prstGeom prst="roundRect">
          <a:avLst/>
        </a:prstGeom>
        <a:solidFill>
          <a:schemeClr val="accent1">
            <a:lumMod val="5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GB" sz="1300" b="1">
              <a:solidFill>
                <a:schemeClr val="bg1"/>
              </a:solidFill>
            </a:rPr>
            <a:t>Gnerate </a:t>
          </a:r>
          <a:br>
            <a:rPr lang="en-GB" sz="1300" b="1">
              <a:solidFill>
                <a:schemeClr val="bg1"/>
              </a:solidFill>
            </a:rPr>
          </a:br>
          <a:r>
            <a:rPr lang="en-GB" sz="1300" b="1">
              <a:solidFill>
                <a:schemeClr val="bg1"/>
              </a:solidFill>
            </a:rPr>
            <a:t>Table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Y793"/>
  <sheetViews>
    <sheetView topLeftCell="A4" zoomScale="85" zoomScaleNormal="85" workbookViewId="0">
      <selection activeCell="E21" sqref="E21"/>
    </sheetView>
  </sheetViews>
  <sheetFormatPr defaultColWidth="9.109375" defaultRowHeight="14.4" x14ac:dyDescent="0.3"/>
  <cols>
    <col min="1" max="1" width="2.6640625" style="110" customWidth="1"/>
    <col min="2" max="2" width="5.33203125" style="110" customWidth="1"/>
    <col min="3" max="3" width="16.33203125" style="4" bestFit="1" customWidth="1"/>
    <col min="4" max="4" width="12.33203125" style="4" bestFit="1" customWidth="1"/>
    <col min="5" max="5" width="12.44140625" style="4" bestFit="1" customWidth="1"/>
    <col min="6" max="6" width="15" style="4" bestFit="1" customWidth="1"/>
    <col min="7" max="7" width="15.5546875" style="6" bestFit="1" customWidth="1"/>
    <col min="8" max="8" width="9.33203125" style="8" customWidth="1"/>
    <col min="9" max="9" width="10.109375" style="4" customWidth="1"/>
    <col min="10" max="10" width="16.88671875" style="4" bestFit="1" customWidth="1"/>
    <col min="11" max="11" width="12.33203125" style="4" bestFit="1" customWidth="1"/>
    <col min="12" max="12" width="16.6640625" style="4" bestFit="1" customWidth="1"/>
    <col min="13" max="13" width="26.109375" style="4" bestFit="1" customWidth="1"/>
    <col min="14" max="14" width="14.109375" style="4" bestFit="1" customWidth="1"/>
    <col min="15" max="15" width="8.33203125" style="2" customWidth="1"/>
    <col min="16" max="20" width="9.44140625" style="4" customWidth="1"/>
    <col min="21" max="21" width="25.88671875" style="110" bestFit="1" customWidth="1"/>
    <col min="22" max="22" width="21" style="110" bestFit="1" customWidth="1"/>
    <col min="23" max="23" width="10.33203125" style="112" customWidth="1"/>
    <col min="24" max="24" width="10.5546875" style="112" bestFit="1" customWidth="1"/>
    <col min="25" max="25" width="10.44140625" style="112" bestFit="1" customWidth="1"/>
    <col min="26" max="26" width="7.88671875" style="112" bestFit="1" customWidth="1"/>
    <col min="27" max="27" width="9.33203125" style="112" bestFit="1" customWidth="1"/>
    <col min="28" max="28" width="12.5546875" style="112" bestFit="1" customWidth="1"/>
    <col min="29" max="29" width="13.88671875" style="114" bestFit="1" customWidth="1"/>
    <col min="30" max="36" width="9.109375" style="110"/>
    <col min="37" max="37" width="14.33203125" style="110" customWidth="1"/>
    <col min="38" max="77" width="9.109375" style="110"/>
    <col min="78" max="16384" width="9.109375" style="4"/>
  </cols>
  <sheetData>
    <row r="1" spans="3:35" s="110" customFormat="1" ht="15" thickBot="1" x14ac:dyDescent="0.35">
      <c r="G1" s="112"/>
      <c r="H1" s="112"/>
      <c r="O1" s="114"/>
      <c r="W1" s="112"/>
      <c r="X1" s="112"/>
      <c r="Y1" s="112"/>
      <c r="Z1" s="112"/>
      <c r="AA1" s="112"/>
      <c r="AB1" s="112"/>
      <c r="AC1" s="114"/>
    </row>
    <row r="2" spans="3:35" ht="15" customHeight="1" x14ac:dyDescent="0.3">
      <c r="C2" s="189" t="s">
        <v>80</v>
      </c>
      <c r="D2" s="193">
        <v>44062</v>
      </c>
      <c r="E2" s="193"/>
      <c r="F2" s="193"/>
      <c r="G2" s="191" t="s">
        <v>81</v>
      </c>
      <c r="H2" s="174" t="s">
        <v>82</v>
      </c>
      <c r="I2" s="174"/>
      <c r="J2" s="174"/>
      <c r="K2" s="191" t="s">
        <v>83</v>
      </c>
      <c r="L2" s="174" t="s">
        <v>84</v>
      </c>
      <c r="M2" s="180" t="s">
        <v>85</v>
      </c>
      <c r="N2" s="176" t="s">
        <v>86</v>
      </c>
      <c r="O2" s="176"/>
      <c r="P2" s="176"/>
      <c r="Q2" s="176"/>
      <c r="R2" s="176"/>
      <c r="S2" s="176"/>
      <c r="T2" s="177"/>
    </row>
    <row r="3" spans="3:35" ht="15" customHeight="1" thickBot="1" x14ac:dyDescent="0.35">
      <c r="C3" s="190"/>
      <c r="D3" s="194"/>
      <c r="E3" s="194"/>
      <c r="F3" s="194"/>
      <c r="G3" s="192"/>
      <c r="H3" s="175"/>
      <c r="I3" s="175"/>
      <c r="J3" s="175"/>
      <c r="K3" s="192"/>
      <c r="L3" s="175"/>
      <c r="M3" s="181"/>
      <c r="N3" s="178"/>
      <c r="O3" s="178"/>
      <c r="P3" s="178"/>
      <c r="Q3" s="178"/>
      <c r="R3" s="178"/>
      <c r="S3" s="178"/>
      <c r="T3" s="179"/>
    </row>
    <row r="4" spans="3:35" s="110" customFormat="1" x14ac:dyDescent="0.3">
      <c r="G4" s="112"/>
      <c r="H4" s="112"/>
      <c r="O4" s="114"/>
      <c r="W4" s="112"/>
      <c r="X4" s="112"/>
      <c r="Y4" s="112"/>
      <c r="Z4" s="112"/>
      <c r="AA4" s="112"/>
      <c r="AB4" s="112"/>
      <c r="AC4" s="114"/>
    </row>
    <row r="5" spans="3:35" s="110" customFormat="1" x14ac:dyDescent="0.3">
      <c r="G5" s="112"/>
      <c r="H5" s="112"/>
      <c r="O5" s="114"/>
      <c r="W5" s="112"/>
      <c r="X5" s="112"/>
      <c r="Y5" s="112"/>
      <c r="Z5" s="112"/>
      <c r="AA5" s="112"/>
      <c r="AB5" s="112"/>
      <c r="AC5" s="114"/>
    </row>
    <row r="6" spans="3:35" s="110" customFormat="1" ht="15" thickBot="1" x14ac:dyDescent="0.35">
      <c r="G6" s="112"/>
      <c r="H6" s="112"/>
      <c r="O6" s="114"/>
      <c r="W6" s="112"/>
      <c r="X6" s="112"/>
      <c r="Y6" s="112"/>
      <c r="Z6" s="112"/>
      <c r="AA6" s="112"/>
      <c r="AB6" s="112"/>
      <c r="AC6" s="114"/>
    </row>
    <row r="7" spans="3:35" ht="18.600000000000001" thickBot="1" x14ac:dyDescent="0.35">
      <c r="C7" s="182" t="s">
        <v>30</v>
      </c>
      <c r="D7" s="183"/>
      <c r="E7" s="183"/>
      <c r="F7" s="183"/>
      <c r="G7" s="184"/>
      <c r="H7" s="110"/>
      <c r="I7" s="110"/>
      <c r="J7" s="182" t="s">
        <v>31</v>
      </c>
      <c r="K7" s="183"/>
      <c r="L7" s="183"/>
      <c r="M7" s="183"/>
      <c r="N7" s="183"/>
      <c r="O7" s="183"/>
      <c r="P7" s="183"/>
      <c r="Q7" s="183"/>
      <c r="R7" s="183"/>
      <c r="S7" s="183"/>
      <c r="T7" s="184"/>
      <c r="W7" s="110"/>
      <c r="X7" s="110"/>
      <c r="Y7" s="110"/>
      <c r="Z7" s="110"/>
      <c r="AA7" s="114"/>
      <c r="AB7" s="110"/>
      <c r="AC7" s="110"/>
    </row>
    <row r="8" spans="3:35" ht="16.2" x14ac:dyDescent="0.3">
      <c r="C8" s="109" t="s">
        <v>79</v>
      </c>
      <c r="D8" s="88" t="s">
        <v>12</v>
      </c>
      <c r="E8" s="88" t="s">
        <v>0</v>
      </c>
      <c r="F8" s="89" t="s">
        <v>68</v>
      </c>
      <c r="G8" s="90" t="s">
        <v>69</v>
      </c>
      <c r="H8" s="110"/>
      <c r="I8" s="110"/>
      <c r="J8" s="14"/>
      <c r="K8" s="9" t="s">
        <v>16</v>
      </c>
      <c r="L8" s="9" t="s">
        <v>5</v>
      </c>
      <c r="M8" s="9"/>
      <c r="N8" s="9"/>
      <c r="O8" s="9"/>
      <c r="P8" s="15"/>
      <c r="Q8" s="15"/>
      <c r="R8" s="15"/>
      <c r="S8" s="15"/>
      <c r="T8" s="16"/>
      <c r="W8" s="110"/>
      <c r="X8" s="110"/>
      <c r="Y8" s="110"/>
      <c r="Z8" s="110"/>
      <c r="AA8" s="114"/>
      <c r="AB8" s="110"/>
      <c r="AC8" s="110"/>
    </row>
    <row r="9" spans="3:35" x14ac:dyDescent="0.3">
      <c r="C9" s="10">
        <v>1</v>
      </c>
      <c r="D9" s="74">
        <f>100*1/10^E9</f>
        <v>100</v>
      </c>
      <c r="E9" s="75">
        <v>0</v>
      </c>
      <c r="F9" s="104">
        <f>IFERROR(($D$20*$D$17*0.000000000001)/(10*($D$19*0.1/2)^2*PI()*299792458*6.62607004E-34)*1/10^E9,"")</f>
        <v>1896777584449635.8</v>
      </c>
      <c r="G9" s="105" t="str">
        <f>IFERROR(F9*(D21/($K$35*0.0000001)),"")</f>
        <v/>
      </c>
      <c r="H9" s="110"/>
      <c r="I9" s="110"/>
      <c r="J9" s="17" t="s">
        <v>6</v>
      </c>
      <c r="K9" s="20" t="s">
        <v>10</v>
      </c>
      <c r="L9" s="20" t="s">
        <v>10</v>
      </c>
      <c r="M9" s="20" t="s">
        <v>17</v>
      </c>
      <c r="N9" s="20" t="s">
        <v>20</v>
      </c>
      <c r="O9" s="20" t="s">
        <v>1</v>
      </c>
      <c r="P9" s="18"/>
      <c r="Q9" s="18"/>
      <c r="R9" s="18"/>
      <c r="S9" s="18"/>
      <c r="T9" s="19"/>
      <c r="W9" s="110"/>
      <c r="X9" s="110"/>
      <c r="Y9" s="110"/>
      <c r="Z9" s="110"/>
      <c r="AA9" s="114"/>
      <c r="AB9" s="122" t="s">
        <v>56</v>
      </c>
      <c r="AC9" s="120" t="s">
        <v>61</v>
      </c>
    </row>
    <row r="10" spans="3:35" x14ac:dyDescent="0.3">
      <c r="C10" s="10">
        <v>2</v>
      </c>
      <c r="D10" s="75">
        <f t="shared" ref="D10:D14" si="0">100*1/10^E10</f>
        <v>31.622776601683793</v>
      </c>
      <c r="E10" s="11">
        <v>0.5</v>
      </c>
      <c r="F10" s="104">
        <f t="shared" ref="F10:F14" si="1">IFERROR(($D$20*$D$17*0.000000000001)/(10*($D$19*0.1/2)^2*PI()*299792458*6.62607004E-34)*1/10^E10,"")</f>
        <v>599813738161322.38</v>
      </c>
      <c r="G10" s="105" t="str">
        <f t="shared" ref="G10:G14" si="2">IFERROR(F10*(D22/($K$35*0.0000001)),"")</f>
        <v/>
      </c>
      <c r="H10" s="110"/>
      <c r="I10" s="110"/>
      <c r="J10" s="17" t="s">
        <v>21</v>
      </c>
      <c r="K10" s="24"/>
      <c r="L10" s="39">
        <f>400*0.000000001*1000</f>
        <v>4.0000000000000002E-4</v>
      </c>
      <c r="M10" s="39">
        <f t="shared" ref="M10" si="3">+L10*1000</f>
        <v>0.4</v>
      </c>
      <c r="N10" s="39">
        <f t="shared" ref="N10" si="4">+O10/M10</f>
        <v>3.75</v>
      </c>
      <c r="O10" s="39">
        <v>1.5</v>
      </c>
      <c r="P10" s="25" t="s">
        <v>18</v>
      </c>
      <c r="Q10" s="25"/>
      <c r="R10" s="25"/>
      <c r="S10" s="25"/>
      <c r="T10" s="26"/>
      <c r="W10" s="110"/>
      <c r="X10" s="110"/>
      <c r="Y10" s="110"/>
      <c r="Z10" s="110"/>
      <c r="AA10" s="114"/>
      <c r="AB10" s="123" t="s">
        <v>66</v>
      </c>
      <c r="AC10" s="123" t="s">
        <v>66</v>
      </c>
    </row>
    <row r="11" spans="3:35" x14ac:dyDescent="0.3">
      <c r="C11" s="10">
        <v>3</v>
      </c>
      <c r="D11" s="75">
        <f t="shared" si="0"/>
        <v>10</v>
      </c>
      <c r="E11" s="75">
        <v>1</v>
      </c>
      <c r="F11" s="104">
        <f t="shared" si="1"/>
        <v>189677758444963.56</v>
      </c>
      <c r="G11" s="105" t="str">
        <f t="shared" si="2"/>
        <v/>
      </c>
      <c r="H11" s="110"/>
      <c r="I11" s="110"/>
      <c r="J11" s="10"/>
      <c r="K11" s="27">
        <v>63</v>
      </c>
      <c r="L11" s="27">
        <f>IF(K19="SC",K22*1000,0.3)</f>
        <v>0.3</v>
      </c>
      <c r="M11" s="27">
        <f>+L11*1000</f>
        <v>300</v>
      </c>
      <c r="N11" s="28">
        <f>O11/M11</f>
        <v>8.8333333333333337E-3</v>
      </c>
      <c r="O11" s="27">
        <f>D27</f>
        <v>2.65</v>
      </c>
      <c r="P11" s="30" t="s">
        <v>26</v>
      </c>
      <c r="Q11" s="30"/>
      <c r="R11" s="30"/>
      <c r="S11" s="30"/>
      <c r="T11" s="29"/>
      <c r="W11" s="110"/>
      <c r="X11" s="110"/>
      <c r="Y11" s="110"/>
      <c r="Z11" s="110"/>
      <c r="AB11" s="117" t="s">
        <v>52</v>
      </c>
      <c r="AC11" s="117" t="s">
        <v>62</v>
      </c>
      <c r="AD11" s="112"/>
      <c r="AE11" s="112"/>
      <c r="AF11" s="112"/>
      <c r="AG11" s="112"/>
    </row>
    <row r="12" spans="3:35" ht="15" customHeight="1" thickBot="1" x14ac:dyDescent="0.35">
      <c r="C12" s="10">
        <v>4</v>
      </c>
      <c r="D12" s="76">
        <f t="shared" si="0"/>
        <v>3.1622776601683782</v>
      </c>
      <c r="E12" s="75">
        <v>1.5</v>
      </c>
      <c r="F12" s="104">
        <f t="shared" si="1"/>
        <v>59981373816132.227</v>
      </c>
      <c r="G12" s="105" t="str">
        <f t="shared" si="2"/>
        <v/>
      </c>
      <c r="H12" s="110"/>
      <c r="I12" s="110"/>
      <c r="J12" s="12"/>
      <c r="K12" s="13"/>
      <c r="L12" s="13"/>
      <c r="M12" s="13">
        <v>0.4</v>
      </c>
      <c r="N12" s="21">
        <v>0.01</v>
      </c>
      <c r="O12" s="13">
        <f>N12*M12</f>
        <v>4.0000000000000001E-3</v>
      </c>
      <c r="P12" s="22"/>
      <c r="Q12" s="22"/>
      <c r="R12" s="22"/>
      <c r="S12" s="22"/>
      <c r="T12" s="23"/>
      <c r="W12" s="110"/>
      <c r="X12" s="110"/>
      <c r="Y12" s="110"/>
      <c r="Z12" s="110"/>
      <c r="AB12" s="117" t="s">
        <v>57</v>
      </c>
      <c r="AC12" s="117" t="s">
        <v>63</v>
      </c>
      <c r="AD12" s="112"/>
      <c r="AE12" s="112"/>
      <c r="AF12" s="112"/>
      <c r="AG12" s="112"/>
    </row>
    <row r="13" spans="3:35" ht="15.6" x14ac:dyDescent="0.35">
      <c r="C13" s="10">
        <v>5</v>
      </c>
      <c r="D13" s="76">
        <f t="shared" si="0"/>
        <v>1</v>
      </c>
      <c r="E13" s="75">
        <v>2</v>
      </c>
      <c r="F13" s="104">
        <f t="shared" si="1"/>
        <v>18967775844496.359</v>
      </c>
      <c r="G13" s="105" t="str">
        <f t="shared" si="2"/>
        <v/>
      </c>
      <c r="H13" s="116"/>
      <c r="I13" s="112"/>
      <c r="J13" s="112"/>
      <c r="K13" s="112"/>
      <c r="L13" s="118"/>
      <c r="M13" s="112"/>
      <c r="N13" s="114"/>
      <c r="O13" s="114"/>
      <c r="P13" s="110"/>
      <c r="Q13" s="110"/>
      <c r="R13" s="110"/>
      <c r="S13" s="110"/>
      <c r="T13" s="110"/>
      <c r="U13" s="112"/>
      <c r="V13" s="112"/>
      <c r="AB13" s="117" t="s">
        <v>58</v>
      </c>
      <c r="AC13" s="117" t="s">
        <v>51</v>
      </c>
      <c r="AD13" s="112"/>
      <c r="AE13" s="112"/>
      <c r="AF13" s="112"/>
      <c r="AG13" s="112"/>
    </row>
    <row r="14" spans="3:35" ht="15" thickBot="1" x14ac:dyDescent="0.35">
      <c r="C14" s="12">
        <v>6</v>
      </c>
      <c r="D14" s="77">
        <f t="shared" si="0"/>
        <v>0.31622776601683761</v>
      </c>
      <c r="E14" s="108">
        <v>2.5</v>
      </c>
      <c r="F14" s="106">
        <f t="shared" si="1"/>
        <v>5998137381613.2188</v>
      </c>
      <c r="G14" s="107" t="str">
        <f t="shared" si="2"/>
        <v/>
      </c>
      <c r="H14" s="116"/>
      <c r="I14" s="112"/>
      <c r="J14" s="112"/>
      <c r="K14" s="112"/>
      <c r="L14" s="118"/>
      <c r="M14" s="112"/>
      <c r="N14" s="114"/>
      <c r="O14" s="114"/>
      <c r="P14" s="110"/>
      <c r="Q14" s="110"/>
      <c r="R14" s="110"/>
      <c r="S14" s="110"/>
      <c r="T14" s="110"/>
      <c r="U14" s="112"/>
      <c r="V14" s="112"/>
      <c r="AB14" s="117" t="s">
        <v>59</v>
      </c>
      <c r="AC14" s="117" t="s">
        <v>64</v>
      </c>
      <c r="AD14" s="112"/>
      <c r="AE14" s="112"/>
      <c r="AF14" s="112"/>
      <c r="AG14" s="112"/>
    </row>
    <row r="15" spans="3:35" s="110" customFormat="1" ht="15" thickBot="1" x14ac:dyDescent="0.35">
      <c r="F15" s="117"/>
      <c r="G15" s="112"/>
      <c r="H15" s="116"/>
      <c r="J15" s="116"/>
      <c r="K15" s="112"/>
      <c r="L15" s="112"/>
      <c r="M15" s="112"/>
      <c r="N15" s="118"/>
      <c r="O15" s="112"/>
      <c r="P15" s="114"/>
      <c r="Q15" s="114"/>
      <c r="R15" s="114"/>
      <c r="S15" s="114"/>
      <c r="T15" s="114"/>
      <c r="X15" s="112"/>
      <c r="Y15" s="112"/>
      <c r="Z15" s="112"/>
      <c r="AA15" s="112"/>
      <c r="AB15" s="117" t="s">
        <v>60</v>
      </c>
      <c r="AC15" s="117" t="s">
        <v>65</v>
      </c>
      <c r="AD15" s="112"/>
      <c r="AE15" s="112"/>
      <c r="AF15" s="112"/>
      <c r="AG15" s="112"/>
      <c r="AH15" s="112"/>
      <c r="AI15" s="112"/>
    </row>
    <row r="16" spans="3:35" ht="18.600000000000001" thickBot="1" x14ac:dyDescent="0.35">
      <c r="C16" s="182" t="s">
        <v>32</v>
      </c>
      <c r="D16" s="183"/>
      <c r="E16" s="183"/>
      <c r="F16" s="183"/>
      <c r="G16" s="183"/>
      <c r="H16" s="184"/>
      <c r="I16" s="110"/>
      <c r="J16" s="182" t="s">
        <v>33</v>
      </c>
      <c r="K16" s="183"/>
      <c r="L16" s="183"/>
      <c r="M16" s="183"/>
      <c r="N16" s="183"/>
      <c r="O16" s="183"/>
      <c r="P16" s="183"/>
      <c r="Q16" s="183"/>
      <c r="R16" s="183"/>
      <c r="S16" s="183"/>
      <c r="T16" s="184"/>
      <c r="W16" s="110"/>
      <c r="AC16" s="112"/>
      <c r="AD16" s="112"/>
      <c r="AE16" s="112"/>
      <c r="AF16" s="112"/>
      <c r="AG16" s="112"/>
      <c r="AH16" s="112"/>
      <c r="AI16" s="112"/>
    </row>
    <row r="17" spans="2:47" x14ac:dyDescent="0.3">
      <c r="B17" s="111"/>
      <c r="C17" s="91" t="s">
        <v>72</v>
      </c>
      <c r="D17" s="41">
        <v>470</v>
      </c>
      <c r="E17" s="52" t="s">
        <v>6</v>
      </c>
      <c r="F17" s="53" t="s">
        <v>22</v>
      </c>
      <c r="G17" s="54"/>
      <c r="H17" s="55"/>
      <c r="I17" s="110"/>
      <c r="J17" s="85" t="s">
        <v>27</v>
      </c>
      <c r="K17" s="31" t="s">
        <v>116</v>
      </c>
      <c r="L17" s="31" t="s">
        <v>117</v>
      </c>
      <c r="M17" s="31" t="s">
        <v>118</v>
      </c>
      <c r="N17" s="60"/>
      <c r="O17" s="31"/>
      <c r="P17" s="32"/>
      <c r="Q17" s="32"/>
      <c r="R17" s="32"/>
      <c r="S17" s="32"/>
      <c r="T17" s="33"/>
      <c r="AC17" s="112"/>
      <c r="AD17" s="112"/>
      <c r="AE17" s="112"/>
      <c r="AF17" s="112"/>
      <c r="AG17" s="112"/>
      <c r="AH17" s="112"/>
      <c r="AI17" s="112"/>
    </row>
    <row r="18" spans="2:47" x14ac:dyDescent="0.3">
      <c r="B18" s="112"/>
      <c r="C18" s="92" t="s">
        <v>7</v>
      </c>
      <c r="D18" s="37">
        <v>3.74</v>
      </c>
      <c r="E18" s="45" t="s">
        <v>8</v>
      </c>
      <c r="F18" s="35"/>
      <c r="G18" s="37"/>
      <c r="H18" s="46"/>
      <c r="I18" s="110"/>
      <c r="J18" s="86" t="s">
        <v>106</v>
      </c>
      <c r="K18" s="34">
        <v>3</v>
      </c>
      <c r="L18" s="34">
        <v>3</v>
      </c>
      <c r="M18" s="34">
        <v>3</v>
      </c>
      <c r="N18" s="153"/>
      <c r="O18" s="34"/>
      <c r="P18" s="71"/>
      <c r="Q18" s="71"/>
      <c r="R18" s="71"/>
      <c r="S18" s="71"/>
      <c r="T18" s="72"/>
      <c r="AC18" s="112"/>
      <c r="AD18" s="112"/>
      <c r="AE18" s="112"/>
      <c r="AF18" s="112"/>
      <c r="AG18" s="112"/>
      <c r="AH18" s="112"/>
      <c r="AI18" s="112"/>
    </row>
    <row r="19" spans="2:47" x14ac:dyDescent="0.3">
      <c r="B19" s="112"/>
      <c r="C19" s="87" t="s">
        <v>74</v>
      </c>
      <c r="D19" s="40">
        <v>9</v>
      </c>
      <c r="E19" s="56" t="s">
        <v>10</v>
      </c>
      <c r="F19" s="57" t="s">
        <v>23</v>
      </c>
      <c r="G19" s="45" t="s">
        <v>24</v>
      </c>
      <c r="H19" s="46"/>
      <c r="I19" s="110"/>
      <c r="J19" s="86" t="s">
        <v>49</v>
      </c>
      <c r="K19" s="34" t="s">
        <v>62</v>
      </c>
      <c r="L19" s="34" t="s">
        <v>62</v>
      </c>
      <c r="M19" s="34" t="s">
        <v>62</v>
      </c>
      <c r="N19" s="34"/>
      <c r="O19" s="34"/>
      <c r="P19" s="34"/>
      <c r="Q19" s="34"/>
      <c r="R19" s="34"/>
      <c r="S19" s="34"/>
      <c r="T19" s="78"/>
      <c r="AC19" s="112"/>
      <c r="AD19" s="112"/>
      <c r="AE19" s="112"/>
      <c r="AF19" s="112"/>
      <c r="AG19" s="112"/>
      <c r="AH19" s="112"/>
      <c r="AI19" s="112"/>
      <c r="AK19" s="110" t="s">
        <v>103</v>
      </c>
    </row>
    <row r="20" spans="2:47" x14ac:dyDescent="0.3">
      <c r="B20" s="112"/>
      <c r="C20" s="87" t="s">
        <v>70</v>
      </c>
      <c r="D20" s="40">
        <v>5.0999999999999996</v>
      </c>
      <c r="E20" s="56" t="s">
        <v>9</v>
      </c>
      <c r="F20" s="57" t="s">
        <v>23</v>
      </c>
      <c r="G20" s="37"/>
      <c r="H20" s="46"/>
      <c r="I20" s="110"/>
      <c r="J20" s="86" t="s">
        <v>50</v>
      </c>
      <c r="K20" s="34" t="s">
        <v>52</v>
      </c>
      <c r="L20" s="34" t="s">
        <v>52</v>
      </c>
      <c r="M20" s="34" t="s">
        <v>52</v>
      </c>
      <c r="N20" s="34"/>
      <c r="O20" s="34"/>
      <c r="P20" s="34"/>
      <c r="Q20" s="34"/>
      <c r="R20" s="34"/>
      <c r="S20" s="34"/>
      <c r="T20" s="78"/>
      <c r="AC20" s="112"/>
      <c r="AD20" s="112"/>
      <c r="AE20" s="112"/>
      <c r="AF20" s="112"/>
      <c r="AG20" s="112"/>
      <c r="AH20" s="112"/>
      <c r="AI20" s="112"/>
      <c r="AK20" s="110" t="s">
        <v>104</v>
      </c>
      <c r="AL20" s="110">
        <f>K18</f>
        <v>3</v>
      </c>
      <c r="AM20" s="110">
        <f>L18</f>
        <v>3</v>
      </c>
      <c r="AN20" s="110">
        <f t="shared" ref="AN20:AU20" si="5">M18</f>
        <v>3</v>
      </c>
      <c r="AO20" s="110">
        <f t="shared" si="5"/>
        <v>0</v>
      </c>
      <c r="AP20" s="110">
        <f t="shared" si="5"/>
        <v>0</v>
      </c>
      <c r="AQ20" s="110">
        <f t="shared" si="5"/>
        <v>0</v>
      </c>
      <c r="AR20" s="110">
        <f t="shared" si="5"/>
        <v>0</v>
      </c>
      <c r="AS20" s="110">
        <f t="shared" si="5"/>
        <v>0</v>
      </c>
      <c r="AT20" s="110">
        <f t="shared" si="5"/>
        <v>0</v>
      </c>
      <c r="AU20" s="110">
        <f t="shared" si="5"/>
        <v>0</v>
      </c>
    </row>
    <row r="21" spans="2:47" ht="15.6" x14ac:dyDescent="0.35">
      <c r="B21" s="112"/>
      <c r="C21" s="87" t="s">
        <v>71</v>
      </c>
      <c r="D21" s="7">
        <v>0.8</v>
      </c>
      <c r="E21" s="45" t="s">
        <v>11</v>
      </c>
      <c r="F21" s="35"/>
      <c r="G21" s="37"/>
      <c r="H21" s="46"/>
      <c r="I21" s="110"/>
      <c r="J21" s="86" t="s">
        <v>102</v>
      </c>
      <c r="K21" s="153">
        <v>2</v>
      </c>
      <c r="L21" s="153">
        <v>2</v>
      </c>
      <c r="M21" s="153">
        <v>2</v>
      </c>
      <c r="N21" s="153"/>
      <c r="O21" s="153"/>
      <c r="P21" s="153"/>
      <c r="Q21" s="153"/>
      <c r="R21" s="153"/>
      <c r="S21" s="153"/>
      <c r="T21" s="154"/>
      <c r="W21" s="110"/>
      <c r="AC21" s="112"/>
      <c r="AD21" s="112"/>
      <c r="AE21" s="112"/>
      <c r="AF21" s="112"/>
      <c r="AG21" s="112"/>
      <c r="AH21" s="112"/>
      <c r="AI21" s="112"/>
      <c r="AK21" s="110" t="s">
        <v>105</v>
      </c>
      <c r="AL21" s="155">
        <f>IF(K21&gt;0, K21, 1)</f>
        <v>2</v>
      </c>
      <c r="AM21" s="155">
        <f t="shared" ref="AM21:AU21" si="6">IF(L21&gt;0, L21, 1)</f>
        <v>2</v>
      </c>
      <c r="AN21" s="155">
        <f t="shared" si="6"/>
        <v>2</v>
      </c>
      <c r="AO21" s="155">
        <f t="shared" si="6"/>
        <v>1</v>
      </c>
      <c r="AP21" s="155">
        <f t="shared" si="6"/>
        <v>1</v>
      </c>
      <c r="AQ21" s="155">
        <f t="shared" si="6"/>
        <v>1</v>
      </c>
      <c r="AR21" s="155">
        <f t="shared" si="6"/>
        <v>1</v>
      </c>
      <c r="AS21" s="155">
        <f t="shared" si="6"/>
        <v>1</v>
      </c>
      <c r="AT21" s="155">
        <f t="shared" si="6"/>
        <v>1</v>
      </c>
      <c r="AU21" s="155">
        <f t="shared" si="6"/>
        <v>1</v>
      </c>
    </row>
    <row r="22" spans="2:47" x14ac:dyDescent="0.3">
      <c r="B22" s="112"/>
      <c r="C22" s="92" t="s">
        <v>13</v>
      </c>
      <c r="D22" s="83">
        <v>1000000</v>
      </c>
      <c r="E22" s="45" t="s">
        <v>3</v>
      </c>
      <c r="F22" s="35"/>
      <c r="G22" s="37"/>
      <c r="H22" s="47"/>
      <c r="I22" s="110"/>
      <c r="J22" s="94" t="s">
        <v>110</v>
      </c>
      <c r="K22" s="73">
        <v>1.6000000000000001E-3</v>
      </c>
      <c r="L22" s="73"/>
      <c r="M22" s="73"/>
      <c r="N22" s="73"/>
      <c r="O22" s="34"/>
      <c r="P22" s="71"/>
      <c r="Q22" s="71"/>
      <c r="R22" s="71"/>
      <c r="S22" s="71"/>
      <c r="T22" s="72"/>
      <c r="AB22" s="124"/>
      <c r="AC22" s="124"/>
      <c r="AD22" s="124"/>
      <c r="AE22" s="112"/>
      <c r="AF22" s="112"/>
      <c r="AG22" s="112"/>
      <c r="AH22" s="112"/>
      <c r="AI22" s="112"/>
      <c r="AK22" s="110" t="s">
        <v>107</v>
      </c>
      <c r="AL22" s="110">
        <f>AL20*AL21*6</f>
        <v>36</v>
      </c>
      <c r="AM22" s="110">
        <f t="shared" ref="AM22:AU22" si="7">AM20*AM21*6</f>
        <v>36</v>
      </c>
      <c r="AN22" s="110">
        <f t="shared" si="7"/>
        <v>36</v>
      </c>
      <c r="AO22" s="110">
        <f t="shared" si="7"/>
        <v>0</v>
      </c>
      <c r="AP22" s="110">
        <f t="shared" si="7"/>
        <v>0</v>
      </c>
      <c r="AQ22" s="110">
        <f t="shared" si="7"/>
        <v>0</v>
      </c>
      <c r="AR22" s="110">
        <f t="shared" si="7"/>
        <v>0</v>
      </c>
      <c r="AS22" s="110">
        <f t="shared" si="7"/>
        <v>0</v>
      </c>
      <c r="AT22" s="110">
        <f t="shared" si="7"/>
        <v>0</v>
      </c>
      <c r="AU22" s="110">
        <f t="shared" si="7"/>
        <v>0</v>
      </c>
    </row>
    <row r="23" spans="2:47" x14ac:dyDescent="0.3">
      <c r="B23" s="112"/>
      <c r="C23" s="92" t="s">
        <v>2</v>
      </c>
      <c r="D23" s="83">
        <v>1000</v>
      </c>
      <c r="E23" s="45" t="s">
        <v>3</v>
      </c>
      <c r="F23" s="35"/>
      <c r="G23" s="37"/>
      <c r="H23" s="46"/>
      <c r="I23" s="110"/>
      <c r="J23" s="94" t="s">
        <v>53</v>
      </c>
      <c r="K23" s="73"/>
      <c r="L23" s="73"/>
      <c r="M23" s="73"/>
      <c r="N23" s="73"/>
      <c r="O23" s="34"/>
      <c r="P23" s="71"/>
      <c r="Q23" s="71"/>
      <c r="R23" s="71"/>
      <c r="S23" s="71"/>
      <c r="T23" s="72"/>
      <c r="AB23" s="124"/>
      <c r="AC23" s="124"/>
      <c r="AD23" s="124"/>
      <c r="AE23" s="112"/>
      <c r="AF23" s="112"/>
      <c r="AG23" s="112"/>
      <c r="AH23" s="112"/>
      <c r="AI23" s="112"/>
      <c r="AJ23" s="110" t="s">
        <v>109</v>
      </c>
      <c r="AK23" s="110" t="s">
        <v>108</v>
      </c>
      <c r="AL23" s="110">
        <v>3</v>
      </c>
      <c r="AM23" s="110">
        <f>IF(AM22 = 0, "", AL23+AL22+6)</f>
        <v>45</v>
      </c>
      <c r="AN23" s="110">
        <f t="shared" ref="AN23:AU23" si="8">IF(AN22 = 0, "", AM23+AM22+6)</f>
        <v>87</v>
      </c>
      <c r="AO23" s="110" t="str">
        <f t="shared" si="8"/>
        <v/>
      </c>
      <c r="AP23" s="110" t="str">
        <f t="shared" si="8"/>
        <v/>
      </c>
      <c r="AQ23" s="110" t="str">
        <f t="shared" si="8"/>
        <v/>
      </c>
      <c r="AR23" s="110" t="str">
        <f t="shared" si="8"/>
        <v/>
      </c>
      <c r="AS23" s="110" t="str">
        <f t="shared" si="8"/>
        <v/>
      </c>
      <c r="AT23" s="110" t="str">
        <f t="shared" si="8"/>
        <v/>
      </c>
      <c r="AU23" s="110" t="str">
        <f t="shared" si="8"/>
        <v/>
      </c>
    </row>
    <row r="24" spans="2:47" x14ac:dyDescent="0.3">
      <c r="B24" s="112"/>
      <c r="C24" s="92" t="s">
        <v>14</v>
      </c>
      <c r="D24" s="84">
        <f>1/((1/D22)+(1/D23))</f>
        <v>999.00099900099906</v>
      </c>
      <c r="E24" s="45" t="s">
        <v>3</v>
      </c>
      <c r="F24" s="35"/>
      <c r="G24" s="37"/>
      <c r="H24" s="46"/>
      <c r="I24" s="110"/>
      <c r="J24" s="86" t="s">
        <v>54</v>
      </c>
      <c r="K24" s="73"/>
      <c r="L24" s="73"/>
      <c r="M24" s="73"/>
      <c r="N24" s="73"/>
      <c r="O24" s="34"/>
      <c r="P24" s="71"/>
      <c r="Q24" s="71"/>
      <c r="R24" s="71"/>
      <c r="S24" s="71"/>
      <c r="T24" s="72"/>
      <c r="U24" s="114"/>
      <c r="V24" s="125"/>
      <c r="AB24" s="124"/>
      <c r="AC24" s="124"/>
      <c r="AD24" s="124"/>
      <c r="AE24" s="112"/>
      <c r="AF24" s="112"/>
      <c r="AG24" s="112"/>
      <c r="AH24" s="112"/>
      <c r="AI24" s="112"/>
      <c r="AL24" s="156" t="str">
        <f>IF(AL22=0,"","A"&amp;AL23)</f>
        <v>A3</v>
      </c>
      <c r="AM24" s="156" t="str">
        <f>IF(AM22=0,"","A"&amp;AM23)</f>
        <v>A45</v>
      </c>
      <c r="AN24" s="156" t="str">
        <f>IF(AN22=0,"","A"&amp;AN23)</f>
        <v>A87</v>
      </c>
      <c r="AO24" s="156" t="str">
        <f>IF(AO22=0,"","A"&amp;AO23)</f>
        <v/>
      </c>
      <c r="AP24" s="156" t="str">
        <f t="shared" ref="AP24:AU24" si="9">IF(AP22=0,"","B"&amp;AP23)</f>
        <v/>
      </c>
      <c r="AQ24" s="156" t="str">
        <f t="shared" si="9"/>
        <v/>
      </c>
      <c r="AR24" s="156" t="str">
        <f t="shared" si="9"/>
        <v/>
      </c>
      <c r="AS24" s="156" t="str">
        <f t="shared" si="9"/>
        <v/>
      </c>
      <c r="AT24" s="156" t="str">
        <f t="shared" si="9"/>
        <v/>
      </c>
      <c r="AU24" s="156" t="str">
        <f t="shared" si="9"/>
        <v/>
      </c>
    </row>
    <row r="25" spans="2:47" x14ac:dyDescent="0.3">
      <c r="B25" s="112"/>
      <c r="C25" s="92" t="s">
        <v>111</v>
      </c>
      <c r="D25" s="43">
        <f>IF(K19="SC","SC",0.0316)</f>
        <v>3.1600000000000003E-2</v>
      </c>
      <c r="E25" s="45" t="s">
        <v>55</v>
      </c>
      <c r="F25" s="45" t="s">
        <v>25</v>
      </c>
      <c r="G25" s="37"/>
      <c r="H25" s="46"/>
      <c r="I25" s="110"/>
      <c r="J25" s="86" t="s">
        <v>28</v>
      </c>
      <c r="K25" s="34">
        <v>1.5</v>
      </c>
      <c r="L25" s="34" t="s">
        <v>119</v>
      </c>
      <c r="M25" s="34">
        <v>2.5</v>
      </c>
      <c r="N25" s="61"/>
      <c r="O25" s="34"/>
      <c r="P25" s="35"/>
      <c r="Q25" s="35"/>
      <c r="R25" s="35"/>
      <c r="S25" s="35"/>
      <c r="T25" s="36"/>
      <c r="X25" s="124"/>
      <c r="Y25" s="124"/>
      <c r="Z25" s="124"/>
      <c r="AA25" s="124"/>
      <c r="AB25" s="124"/>
      <c r="AC25" s="124"/>
      <c r="AD25" s="124"/>
      <c r="AE25" s="112"/>
      <c r="AF25" s="112"/>
      <c r="AG25" s="112"/>
      <c r="AH25" s="112"/>
      <c r="AI25" s="112"/>
    </row>
    <row r="26" spans="2:47" x14ac:dyDescent="0.3">
      <c r="B26" s="112"/>
      <c r="C26" s="92" t="s">
        <v>15</v>
      </c>
      <c r="D26" s="43">
        <f>IF(K19="SC","SC",0.0003)</f>
        <v>2.9999999999999997E-4</v>
      </c>
      <c r="E26" s="45" t="s">
        <v>55</v>
      </c>
      <c r="F26" s="45" t="s">
        <v>25</v>
      </c>
      <c r="G26" s="37"/>
      <c r="H26" s="46"/>
      <c r="I26" s="110"/>
      <c r="J26" s="187" t="s">
        <v>29</v>
      </c>
      <c r="K26" s="195" t="s">
        <v>120</v>
      </c>
      <c r="L26" s="195"/>
      <c r="M26" s="195"/>
      <c r="N26" s="195"/>
      <c r="O26" s="195"/>
      <c r="P26" s="195"/>
      <c r="Q26" s="195"/>
      <c r="R26" s="195"/>
      <c r="S26" s="157"/>
      <c r="T26" s="158"/>
      <c r="AC26" s="112"/>
      <c r="AD26" s="112"/>
      <c r="AE26" s="112"/>
      <c r="AF26" s="112"/>
      <c r="AG26" s="112"/>
      <c r="AH26" s="112"/>
      <c r="AI26" s="112"/>
    </row>
    <row r="27" spans="2:47" x14ac:dyDescent="0.3">
      <c r="B27" s="112"/>
      <c r="C27" s="87" t="s">
        <v>4</v>
      </c>
      <c r="D27" s="40">
        <v>2.65</v>
      </c>
      <c r="E27" s="56" t="s">
        <v>1</v>
      </c>
      <c r="F27" s="58" t="s">
        <v>23</v>
      </c>
      <c r="G27" s="37"/>
      <c r="H27" s="47"/>
      <c r="I27" s="116"/>
      <c r="J27" s="187"/>
      <c r="K27" s="195"/>
      <c r="L27" s="195"/>
      <c r="M27" s="195"/>
      <c r="N27" s="195"/>
      <c r="O27" s="195"/>
      <c r="P27" s="195"/>
      <c r="Q27" s="195"/>
      <c r="R27" s="195"/>
      <c r="S27" s="157"/>
      <c r="T27" s="158"/>
      <c r="AC27" s="112"/>
      <c r="AD27" s="112"/>
      <c r="AE27" s="112"/>
      <c r="AF27" s="112"/>
      <c r="AG27" s="112"/>
      <c r="AH27" s="112"/>
      <c r="AI27" s="112"/>
    </row>
    <row r="28" spans="2:47" ht="15" thickBot="1" x14ac:dyDescent="0.35">
      <c r="B28" s="112"/>
      <c r="C28" s="92"/>
      <c r="D28" s="35"/>
      <c r="E28" s="45"/>
      <c r="F28" s="35"/>
      <c r="G28" s="37"/>
      <c r="H28" s="46"/>
      <c r="I28" s="116"/>
      <c r="J28" s="188"/>
      <c r="K28" s="196"/>
      <c r="L28" s="196"/>
      <c r="M28" s="196"/>
      <c r="N28" s="196"/>
      <c r="O28" s="196"/>
      <c r="P28" s="196"/>
      <c r="Q28" s="196"/>
      <c r="R28" s="196"/>
      <c r="S28" s="159"/>
      <c r="T28" s="160"/>
      <c r="AC28" s="112"/>
      <c r="AD28" s="112"/>
      <c r="AE28" s="112"/>
      <c r="AF28" s="112"/>
      <c r="AG28" s="112"/>
      <c r="AH28" s="112"/>
      <c r="AI28" s="112"/>
    </row>
    <row r="29" spans="2:47" x14ac:dyDescent="0.3">
      <c r="B29" s="112"/>
      <c r="C29" s="92" t="s">
        <v>19</v>
      </c>
      <c r="D29" s="42">
        <v>67</v>
      </c>
      <c r="E29" s="59" t="s">
        <v>10</v>
      </c>
      <c r="F29" s="65"/>
      <c r="G29" s="37"/>
      <c r="H29" s="46"/>
      <c r="I29" s="116"/>
      <c r="J29" s="110"/>
      <c r="K29" s="110"/>
      <c r="L29" s="110"/>
      <c r="M29" s="110"/>
      <c r="N29" s="114"/>
      <c r="O29" s="110"/>
      <c r="P29" s="110"/>
      <c r="Q29" s="110"/>
      <c r="R29" s="110"/>
      <c r="S29" s="110"/>
      <c r="T29" s="110"/>
      <c r="AC29" s="112"/>
      <c r="AD29" s="112"/>
      <c r="AE29" s="112"/>
      <c r="AF29" s="112"/>
      <c r="AG29" s="112"/>
      <c r="AH29" s="112"/>
      <c r="AI29" s="112"/>
    </row>
    <row r="30" spans="2:47" ht="15" thickBot="1" x14ac:dyDescent="0.35">
      <c r="B30" s="112"/>
      <c r="C30" s="44"/>
      <c r="D30" s="38"/>
      <c r="E30" s="49"/>
      <c r="F30" s="38"/>
      <c r="G30" s="50"/>
      <c r="H30" s="51"/>
      <c r="I30" s="116"/>
      <c r="J30" s="112"/>
      <c r="K30" s="110"/>
      <c r="L30" s="112"/>
      <c r="M30" s="110"/>
      <c r="N30" s="110"/>
      <c r="O30" s="114"/>
      <c r="P30" s="112"/>
      <c r="Q30" s="112"/>
      <c r="R30" s="112"/>
      <c r="S30" s="112"/>
      <c r="T30" s="112"/>
      <c r="AC30" s="112"/>
      <c r="AD30" s="112"/>
      <c r="AE30" s="112"/>
      <c r="AF30" s="112"/>
      <c r="AG30" s="112"/>
      <c r="AH30" s="112"/>
      <c r="AI30" s="112"/>
    </row>
    <row r="31" spans="2:47" ht="15" thickBot="1" x14ac:dyDescent="0.35">
      <c r="B31" s="113"/>
      <c r="C31" s="112"/>
      <c r="D31" s="110"/>
      <c r="E31" s="112"/>
      <c r="F31" s="110"/>
      <c r="G31" s="112"/>
      <c r="H31" s="112"/>
      <c r="I31" s="116"/>
      <c r="J31" s="112"/>
      <c r="K31" s="112"/>
      <c r="L31" s="112"/>
      <c r="M31" s="112"/>
      <c r="N31" s="112"/>
      <c r="O31" s="114"/>
      <c r="P31" s="112"/>
      <c r="Q31" s="112"/>
      <c r="R31" s="112"/>
      <c r="S31" s="161"/>
      <c r="T31" s="110"/>
      <c r="AC31" s="112"/>
      <c r="AD31" s="112"/>
      <c r="AE31" s="112"/>
      <c r="AF31" s="112"/>
      <c r="AG31" s="112"/>
      <c r="AH31" s="112"/>
      <c r="AI31" s="112"/>
    </row>
    <row r="32" spans="2:47" ht="18.600000000000001" thickBot="1" x14ac:dyDescent="0.35">
      <c r="C32" s="114"/>
      <c r="D32" s="110"/>
      <c r="E32" s="110"/>
      <c r="F32" s="110"/>
      <c r="G32" s="112"/>
      <c r="H32" s="121"/>
      <c r="I32" s="116"/>
      <c r="J32" s="182" t="s">
        <v>34</v>
      </c>
      <c r="K32" s="183"/>
      <c r="L32" s="183"/>
      <c r="M32" s="183"/>
      <c r="N32" s="183"/>
      <c r="O32" s="184"/>
      <c r="P32" s="110"/>
      <c r="Q32" s="110"/>
      <c r="R32" s="110"/>
      <c r="S32" s="110"/>
      <c r="T32" s="110"/>
      <c r="AC32" s="112"/>
      <c r="AD32" s="112"/>
      <c r="AE32" s="112"/>
      <c r="AF32" s="112"/>
      <c r="AG32" s="112"/>
      <c r="AH32" s="112"/>
      <c r="AI32" s="112"/>
    </row>
    <row r="33" spans="2:35" ht="18.600000000000001" thickBot="1" x14ac:dyDescent="0.35">
      <c r="B33" s="114"/>
      <c r="C33" s="182" t="s">
        <v>78</v>
      </c>
      <c r="D33" s="183"/>
      <c r="E33" s="183"/>
      <c r="F33" s="183"/>
      <c r="G33" s="183"/>
      <c r="H33" s="184"/>
      <c r="I33" s="116"/>
      <c r="J33" s="185" t="s">
        <v>35</v>
      </c>
      <c r="K33" s="62"/>
      <c r="L33" s="62"/>
      <c r="M33" s="62"/>
      <c r="N33" s="62"/>
      <c r="O33" s="33"/>
      <c r="P33" s="110"/>
      <c r="Q33" s="110"/>
      <c r="R33" s="110"/>
      <c r="S33" s="110"/>
      <c r="T33" s="110"/>
      <c r="AC33" s="112"/>
      <c r="AD33" s="112"/>
      <c r="AE33" s="112"/>
      <c r="AF33" s="112"/>
      <c r="AG33" s="112"/>
      <c r="AH33" s="112"/>
      <c r="AI33" s="112"/>
    </row>
    <row r="34" spans="2:35" x14ac:dyDescent="0.3">
      <c r="B34" s="115"/>
      <c r="C34" s="63"/>
      <c r="D34" s="95"/>
      <c r="E34" s="82"/>
      <c r="F34" s="37"/>
      <c r="G34" s="37"/>
      <c r="H34" s="46"/>
      <c r="I34" s="116"/>
      <c r="J34" s="186"/>
      <c r="K34" s="48"/>
      <c r="L34" s="48"/>
      <c r="M34" s="48"/>
      <c r="N34" s="48"/>
      <c r="O34" s="36"/>
      <c r="P34" s="110"/>
      <c r="Q34" s="110"/>
      <c r="R34" s="110"/>
      <c r="S34" s="110"/>
      <c r="T34" s="110"/>
      <c r="AC34" s="112"/>
      <c r="AD34" s="112"/>
      <c r="AE34" s="112"/>
      <c r="AF34" s="112"/>
      <c r="AG34" s="112"/>
      <c r="AH34" s="112"/>
      <c r="AI34" s="112"/>
    </row>
    <row r="35" spans="2:35" ht="16.2" x14ac:dyDescent="0.3">
      <c r="B35" s="112"/>
      <c r="C35" s="197" t="s">
        <v>75</v>
      </c>
      <c r="D35" s="198"/>
      <c r="E35" s="37"/>
      <c r="F35" s="37"/>
      <c r="G35" s="37"/>
      <c r="H35" s="46"/>
      <c r="I35" s="116"/>
      <c r="J35" s="93" t="s">
        <v>73</v>
      </c>
      <c r="K35" s="64">
        <f>IF(K19="SC",100,K24)</f>
        <v>0</v>
      </c>
      <c r="L35" s="56" t="s">
        <v>6</v>
      </c>
      <c r="M35" s="67" t="str">
        <f>IF(K19="SC","because SC sample*","")</f>
        <v/>
      </c>
      <c r="N35" s="79"/>
      <c r="O35" s="80"/>
      <c r="P35" s="110"/>
      <c r="Q35" s="110"/>
      <c r="R35" s="110"/>
      <c r="S35" s="110"/>
      <c r="T35" s="110"/>
      <c r="AC35" s="112"/>
      <c r="AD35" s="112"/>
      <c r="AE35" s="112"/>
      <c r="AF35" s="112"/>
      <c r="AG35" s="112"/>
      <c r="AH35" s="112"/>
      <c r="AI35" s="112"/>
    </row>
    <row r="36" spans="2:35" x14ac:dyDescent="0.3">
      <c r="B36" s="112"/>
      <c r="C36" s="63"/>
      <c r="D36" s="95"/>
      <c r="E36" s="37"/>
      <c r="F36" s="37"/>
      <c r="G36" s="37"/>
      <c r="H36" s="46"/>
      <c r="I36" s="110"/>
      <c r="J36" s="93" t="s">
        <v>36</v>
      </c>
      <c r="K36" s="64"/>
      <c r="L36" s="56" t="s">
        <v>8</v>
      </c>
      <c r="M36" s="67"/>
      <c r="N36" s="79"/>
      <c r="O36" s="81"/>
      <c r="P36" s="110"/>
      <c r="Q36" s="110"/>
      <c r="R36" s="110"/>
      <c r="S36" s="110"/>
      <c r="T36" s="112"/>
      <c r="AC36" s="112"/>
      <c r="AD36" s="112"/>
      <c r="AE36" s="112"/>
      <c r="AF36" s="112"/>
      <c r="AG36" s="112"/>
      <c r="AH36" s="112"/>
      <c r="AI36" s="112"/>
    </row>
    <row r="37" spans="2:35" x14ac:dyDescent="0.3">
      <c r="B37" s="112"/>
      <c r="C37" s="63"/>
      <c r="D37" s="48"/>
      <c r="E37" s="48"/>
      <c r="F37" s="37"/>
      <c r="G37" s="37"/>
      <c r="H37" s="47"/>
      <c r="I37" s="119"/>
      <c r="J37" s="93" t="s">
        <v>37</v>
      </c>
      <c r="K37" s="64"/>
      <c r="L37" s="56" t="s">
        <v>8</v>
      </c>
      <c r="M37" s="67"/>
      <c r="N37" s="79"/>
      <c r="O37" s="81"/>
      <c r="P37" s="110"/>
      <c r="Q37" s="110"/>
      <c r="R37" s="110"/>
      <c r="S37" s="110"/>
      <c r="T37" s="112"/>
      <c r="V37" s="112"/>
      <c r="AC37" s="112"/>
      <c r="AD37" s="112"/>
      <c r="AE37" s="112"/>
      <c r="AF37" s="112"/>
      <c r="AG37" s="112"/>
      <c r="AH37" s="112"/>
      <c r="AI37" s="112"/>
    </row>
    <row r="38" spans="2:35" ht="16.8" x14ac:dyDescent="0.35">
      <c r="B38" s="112"/>
      <c r="C38" s="197" t="s">
        <v>76</v>
      </c>
      <c r="D38" s="198"/>
      <c r="E38" s="48"/>
      <c r="F38" s="37"/>
      <c r="G38" s="37"/>
      <c r="H38" s="46"/>
      <c r="I38" s="116"/>
      <c r="J38" s="93" t="s">
        <v>38</v>
      </c>
      <c r="K38" s="66"/>
      <c r="L38" s="56" t="s">
        <v>39</v>
      </c>
      <c r="M38" s="67" t="s">
        <v>67</v>
      </c>
      <c r="N38" s="79"/>
      <c r="O38" s="81"/>
      <c r="P38" s="110"/>
      <c r="Q38" s="110"/>
      <c r="R38" s="110"/>
      <c r="S38" s="110"/>
      <c r="T38" s="112"/>
      <c r="U38" s="112"/>
      <c r="V38" s="112"/>
      <c r="AC38" s="112"/>
      <c r="AD38" s="112"/>
      <c r="AE38" s="112"/>
      <c r="AF38" s="112"/>
      <c r="AG38" s="112"/>
      <c r="AH38" s="112"/>
      <c r="AI38" s="112"/>
    </row>
    <row r="39" spans="2:35" ht="16.8" x14ac:dyDescent="0.35">
      <c r="B39" s="112"/>
      <c r="C39" s="63"/>
      <c r="D39" s="48"/>
      <c r="E39" s="48"/>
      <c r="F39" s="37"/>
      <c r="G39" s="37"/>
      <c r="H39" s="46"/>
      <c r="I39" s="110"/>
      <c r="J39" s="93" t="s">
        <v>40</v>
      </c>
      <c r="K39" s="68"/>
      <c r="L39" s="56" t="s">
        <v>41</v>
      </c>
      <c r="M39" s="67" t="s">
        <v>42</v>
      </c>
      <c r="N39" s="79"/>
      <c r="O39" s="81"/>
      <c r="P39" s="110"/>
      <c r="Q39" s="110"/>
      <c r="R39" s="110"/>
      <c r="S39" s="110"/>
      <c r="T39" s="112"/>
      <c r="U39" s="121"/>
      <c r="V39" s="112"/>
      <c r="AC39" s="112"/>
      <c r="AD39" s="112"/>
      <c r="AE39" s="112"/>
      <c r="AF39" s="112"/>
      <c r="AG39" s="112"/>
      <c r="AH39" s="112"/>
      <c r="AI39" s="112"/>
    </row>
    <row r="40" spans="2:35" ht="15" customHeight="1" x14ac:dyDescent="0.35">
      <c r="C40" s="103"/>
      <c r="D40" s="35"/>
      <c r="E40" s="35"/>
      <c r="F40" s="35"/>
      <c r="G40" s="37"/>
      <c r="H40" s="46"/>
      <c r="I40" s="110"/>
      <c r="J40" s="93" t="s">
        <v>43</v>
      </c>
      <c r="K40" s="68"/>
      <c r="L40" s="56" t="s">
        <v>44</v>
      </c>
      <c r="M40" s="67" t="s">
        <v>42</v>
      </c>
      <c r="N40" s="79"/>
      <c r="O40" s="81"/>
      <c r="P40" s="110"/>
      <c r="Q40" s="110"/>
      <c r="R40" s="110"/>
      <c r="S40" s="110"/>
      <c r="T40" s="112"/>
      <c r="U40" s="112"/>
      <c r="AC40" s="112"/>
      <c r="AD40" s="112"/>
      <c r="AE40" s="112"/>
      <c r="AF40" s="112"/>
      <c r="AG40" s="112"/>
      <c r="AH40" s="112"/>
      <c r="AI40" s="112"/>
    </row>
    <row r="41" spans="2:35" ht="16.8" x14ac:dyDescent="0.35">
      <c r="C41" s="197" t="s">
        <v>77</v>
      </c>
      <c r="D41" s="198"/>
      <c r="E41" s="96"/>
      <c r="F41" s="96"/>
      <c r="G41" s="96"/>
      <c r="H41" s="97"/>
      <c r="I41" s="120"/>
      <c r="J41" s="93" t="s">
        <v>45</v>
      </c>
      <c r="K41" s="69"/>
      <c r="L41" s="56" t="s">
        <v>46</v>
      </c>
      <c r="M41" s="79" t="s">
        <v>47</v>
      </c>
      <c r="N41" s="79"/>
      <c r="O41" s="81"/>
      <c r="P41" s="110"/>
      <c r="Q41" s="110"/>
      <c r="R41" s="110"/>
      <c r="S41" s="110"/>
      <c r="T41" s="112"/>
      <c r="U41" s="112"/>
      <c r="AC41" s="112"/>
      <c r="AD41" s="112"/>
      <c r="AE41" s="112"/>
      <c r="AF41" s="112"/>
      <c r="AG41" s="112"/>
      <c r="AH41" s="112"/>
      <c r="AI41" s="112"/>
    </row>
    <row r="42" spans="2:35" x14ac:dyDescent="0.3">
      <c r="C42" s="151"/>
      <c r="D42" s="152"/>
      <c r="E42" s="96"/>
      <c r="F42" s="96"/>
      <c r="G42" s="96"/>
      <c r="H42" s="97"/>
      <c r="I42" s="110"/>
      <c r="J42" s="63"/>
      <c r="K42" s="48"/>
      <c r="L42" s="48"/>
      <c r="M42" s="170" t="str">
        <f>IF(K19="SC","* The thickness has to be set to 100 nm for SC samples, because the model doesn't allow thickness dependence yet.","")</f>
        <v/>
      </c>
      <c r="N42" s="170"/>
      <c r="O42" s="171"/>
      <c r="P42" s="110"/>
      <c r="Q42" s="110"/>
      <c r="R42" s="110"/>
      <c r="S42" s="110"/>
      <c r="T42" s="112"/>
      <c r="U42" s="112"/>
      <c r="AC42" s="112"/>
      <c r="AD42" s="112"/>
      <c r="AE42" s="112"/>
      <c r="AF42" s="112"/>
      <c r="AG42" s="112"/>
      <c r="AH42" s="112"/>
      <c r="AI42" s="112"/>
    </row>
    <row r="43" spans="2:35" s="110" customFormat="1" x14ac:dyDescent="0.3">
      <c r="C43" s="151"/>
      <c r="D43" s="152"/>
      <c r="E43" s="96"/>
      <c r="F43" s="96"/>
      <c r="G43" s="96"/>
      <c r="H43" s="97"/>
      <c r="J43" s="63"/>
      <c r="K43" s="48"/>
      <c r="L43" s="48"/>
      <c r="M43" s="170"/>
      <c r="N43" s="170"/>
      <c r="O43" s="171"/>
      <c r="T43" s="112"/>
      <c r="U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</row>
    <row r="44" spans="2:35" s="110" customFormat="1" ht="15" thickBot="1" x14ac:dyDescent="0.35">
      <c r="C44" s="98"/>
      <c r="D44" s="38"/>
      <c r="E44" s="99"/>
      <c r="F44" s="38"/>
      <c r="G44" s="38"/>
      <c r="H44" s="100"/>
      <c r="J44" s="70"/>
      <c r="K44" s="38"/>
      <c r="L44" s="38"/>
      <c r="M44" s="172"/>
      <c r="N44" s="172"/>
      <c r="O44" s="173"/>
      <c r="T44" s="112"/>
      <c r="U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</row>
    <row r="45" spans="2:35" s="110" customFormat="1" x14ac:dyDescent="0.3">
      <c r="C45" s="126"/>
      <c r="E45" s="126"/>
      <c r="J45" s="116"/>
      <c r="M45" s="121"/>
      <c r="N45" s="112"/>
      <c r="O45" s="112"/>
      <c r="T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</row>
    <row r="46" spans="2:35" s="110" customFormat="1" x14ac:dyDescent="0.3">
      <c r="C46" s="126"/>
      <c r="E46" s="126"/>
      <c r="I46" s="116"/>
      <c r="J46" s="116"/>
      <c r="K46" s="121"/>
      <c r="L46" s="121"/>
      <c r="M46" s="121"/>
      <c r="N46" s="112"/>
      <c r="O46" s="112"/>
      <c r="T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</row>
    <row r="47" spans="2:35" s="110" customFormat="1" x14ac:dyDescent="0.3">
      <c r="C47" s="126"/>
      <c r="D47" s="126"/>
      <c r="E47" s="126"/>
      <c r="G47" s="127"/>
      <c r="I47" s="116"/>
      <c r="J47" s="116"/>
      <c r="K47" s="121"/>
      <c r="L47" s="112"/>
      <c r="M47" s="112"/>
      <c r="N47" s="112"/>
      <c r="O47" s="112"/>
      <c r="P47" s="112"/>
      <c r="Q47" s="112"/>
      <c r="R47" s="112"/>
      <c r="S47" s="112"/>
      <c r="T47" s="112"/>
      <c r="V47" s="112"/>
      <c r="W47" s="112"/>
      <c r="X47" s="112"/>
      <c r="Y47" s="112"/>
      <c r="Z47" s="112"/>
      <c r="AA47" s="112"/>
      <c r="AB47" s="112"/>
      <c r="AC47" s="114"/>
    </row>
    <row r="48" spans="2:35" s="110" customFormat="1" x14ac:dyDescent="0.3">
      <c r="C48" s="128"/>
      <c r="D48" s="128"/>
      <c r="G48" s="116"/>
      <c r="H48" s="112"/>
      <c r="I48" s="116"/>
      <c r="J48" s="120"/>
      <c r="K48" s="120"/>
      <c r="M48" s="120"/>
      <c r="P48" s="112"/>
      <c r="Q48" s="112"/>
      <c r="R48" s="112"/>
      <c r="S48" s="112"/>
      <c r="T48" s="112"/>
      <c r="W48" s="112"/>
      <c r="X48" s="112"/>
      <c r="Y48" s="112"/>
      <c r="Z48" s="112"/>
      <c r="AA48" s="112"/>
      <c r="AB48" s="112"/>
      <c r="AC48" s="114"/>
    </row>
    <row r="49" spans="3:29" s="110" customFormat="1" x14ac:dyDescent="0.3">
      <c r="C49" s="128"/>
      <c r="D49" s="128"/>
      <c r="G49" s="116"/>
      <c r="H49" s="121"/>
      <c r="I49" s="116"/>
      <c r="P49" s="112"/>
      <c r="Q49" s="112"/>
      <c r="R49" s="112"/>
      <c r="S49" s="112"/>
      <c r="T49" s="112"/>
      <c r="U49" s="112"/>
      <c r="W49" s="112"/>
      <c r="X49" s="112"/>
      <c r="Y49" s="112"/>
      <c r="Z49" s="112"/>
      <c r="AA49" s="112"/>
      <c r="AB49" s="112"/>
      <c r="AC49" s="114"/>
    </row>
    <row r="50" spans="3:29" s="110" customFormat="1" x14ac:dyDescent="0.3">
      <c r="C50" s="128"/>
      <c r="D50" s="128"/>
      <c r="E50" s="129"/>
      <c r="G50" s="116"/>
      <c r="H50" s="116"/>
      <c r="P50" s="112"/>
      <c r="Q50" s="112"/>
      <c r="R50" s="112"/>
      <c r="S50" s="112"/>
      <c r="T50" s="112"/>
      <c r="U50" s="112"/>
      <c r="W50" s="112"/>
      <c r="X50" s="112"/>
      <c r="Y50" s="112"/>
      <c r="Z50" s="112"/>
      <c r="AA50" s="112"/>
      <c r="AB50" s="112"/>
      <c r="AC50" s="114"/>
    </row>
    <row r="51" spans="3:29" s="110" customFormat="1" x14ac:dyDescent="0.3">
      <c r="C51" s="128"/>
      <c r="D51" s="128"/>
      <c r="E51" s="129"/>
      <c r="G51" s="116"/>
      <c r="H51" s="116"/>
      <c r="P51" s="112"/>
      <c r="Q51" s="112"/>
      <c r="R51" s="112"/>
      <c r="S51" s="112"/>
      <c r="T51" s="112"/>
      <c r="W51" s="112"/>
      <c r="X51" s="112"/>
      <c r="Y51" s="112"/>
      <c r="Z51" s="112"/>
      <c r="AA51" s="112"/>
      <c r="AB51" s="112"/>
      <c r="AC51" s="114"/>
    </row>
    <row r="52" spans="3:29" s="110" customFormat="1" x14ac:dyDescent="0.3">
      <c r="C52" s="128"/>
      <c r="D52" s="128"/>
      <c r="E52" s="129"/>
      <c r="G52" s="112"/>
      <c r="H52" s="116"/>
      <c r="W52" s="112"/>
      <c r="X52" s="112"/>
      <c r="Y52" s="112"/>
      <c r="Z52" s="112"/>
      <c r="AA52" s="112"/>
      <c r="AB52" s="112"/>
      <c r="AC52" s="114"/>
    </row>
    <row r="53" spans="3:29" s="110" customFormat="1" x14ac:dyDescent="0.3">
      <c r="C53" s="128"/>
      <c r="D53" s="128"/>
      <c r="G53" s="112"/>
      <c r="H53" s="112"/>
      <c r="O53" s="114"/>
      <c r="W53" s="112"/>
      <c r="X53" s="112"/>
      <c r="Y53" s="112"/>
      <c r="Z53" s="112"/>
      <c r="AA53" s="112"/>
      <c r="AB53" s="112"/>
      <c r="AC53" s="114"/>
    </row>
    <row r="54" spans="3:29" s="110" customFormat="1" x14ac:dyDescent="0.3">
      <c r="G54" s="112"/>
      <c r="H54" s="121"/>
      <c r="O54" s="114"/>
      <c r="P54" s="120"/>
      <c r="Q54" s="120"/>
      <c r="R54" s="120"/>
      <c r="S54" s="120"/>
      <c r="W54" s="112"/>
      <c r="X54" s="112"/>
      <c r="Y54" s="112"/>
      <c r="Z54" s="112"/>
      <c r="AA54" s="112"/>
      <c r="AB54" s="112"/>
      <c r="AC54" s="114"/>
    </row>
    <row r="55" spans="3:29" s="110" customFormat="1" x14ac:dyDescent="0.3">
      <c r="G55" s="112"/>
      <c r="H55" s="116"/>
      <c r="O55" s="114"/>
      <c r="P55" s="120"/>
      <c r="Q55" s="120"/>
      <c r="R55" s="120"/>
      <c r="S55" s="120"/>
      <c r="W55" s="112"/>
      <c r="X55" s="112"/>
      <c r="Y55" s="112"/>
      <c r="Z55" s="112"/>
      <c r="AA55" s="112"/>
      <c r="AB55" s="112"/>
      <c r="AC55" s="114"/>
    </row>
    <row r="56" spans="3:29" s="110" customFormat="1" x14ac:dyDescent="0.3">
      <c r="G56" s="112"/>
      <c r="H56" s="116"/>
      <c r="K56" s="112"/>
      <c r="L56" s="112"/>
      <c r="M56" s="112"/>
      <c r="N56" s="112"/>
      <c r="O56" s="112"/>
      <c r="P56" s="120"/>
      <c r="Q56" s="120"/>
      <c r="R56" s="120"/>
      <c r="S56" s="120"/>
      <c r="W56" s="112"/>
      <c r="X56" s="112"/>
      <c r="Y56" s="112"/>
      <c r="Z56" s="112"/>
      <c r="AA56" s="112"/>
      <c r="AB56" s="112"/>
      <c r="AC56" s="114"/>
    </row>
    <row r="57" spans="3:29" s="110" customFormat="1" x14ac:dyDescent="0.3">
      <c r="G57" s="112"/>
      <c r="H57" s="116"/>
      <c r="K57" s="112"/>
      <c r="L57" s="112"/>
      <c r="M57" s="112"/>
      <c r="N57" s="112"/>
      <c r="O57" s="112"/>
      <c r="P57" s="120"/>
      <c r="Q57" s="120"/>
      <c r="R57" s="120"/>
      <c r="S57" s="120"/>
      <c r="W57" s="112"/>
      <c r="X57" s="112"/>
      <c r="Y57" s="112"/>
      <c r="Z57" s="112"/>
      <c r="AA57" s="112"/>
      <c r="AB57" s="112"/>
      <c r="AC57" s="114"/>
    </row>
    <row r="58" spans="3:29" s="110" customFormat="1" x14ac:dyDescent="0.3">
      <c r="G58" s="112"/>
      <c r="H58" s="112"/>
      <c r="O58" s="114"/>
      <c r="P58" s="120"/>
      <c r="Q58" s="120"/>
      <c r="R58" s="120"/>
      <c r="S58" s="120"/>
      <c r="W58" s="112"/>
      <c r="X58" s="112"/>
      <c r="Y58" s="112"/>
      <c r="Z58" s="112"/>
      <c r="AA58" s="112"/>
      <c r="AB58" s="112"/>
      <c r="AC58" s="114"/>
    </row>
    <row r="59" spans="3:29" s="110" customFormat="1" x14ac:dyDescent="0.3">
      <c r="G59" s="112"/>
      <c r="H59" s="121"/>
      <c r="O59" s="114"/>
      <c r="P59" s="120"/>
      <c r="Q59" s="120"/>
      <c r="R59" s="120"/>
      <c r="S59" s="120"/>
      <c r="W59" s="112"/>
      <c r="X59" s="112"/>
      <c r="Y59" s="112"/>
      <c r="Z59" s="112"/>
      <c r="AA59" s="112"/>
      <c r="AB59" s="112"/>
      <c r="AC59" s="114"/>
    </row>
    <row r="60" spans="3:29" s="110" customFormat="1" x14ac:dyDescent="0.3">
      <c r="G60" s="112"/>
      <c r="H60" s="116"/>
      <c r="O60" s="114"/>
      <c r="P60" s="120"/>
      <c r="Q60" s="120"/>
      <c r="R60" s="120"/>
      <c r="S60" s="120"/>
      <c r="T60" s="120"/>
      <c r="W60" s="112"/>
      <c r="X60" s="112"/>
      <c r="Y60" s="112"/>
      <c r="Z60" s="112"/>
      <c r="AA60" s="112"/>
      <c r="AB60" s="112"/>
      <c r="AC60" s="114"/>
    </row>
    <row r="61" spans="3:29" s="110" customFormat="1" x14ac:dyDescent="0.3">
      <c r="G61" s="112"/>
      <c r="H61" s="116"/>
      <c r="O61" s="114"/>
      <c r="P61" s="120"/>
      <c r="Q61" s="120"/>
      <c r="R61" s="120"/>
      <c r="S61" s="120"/>
      <c r="W61" s="112"/>
      <c r="X61" s="112"/>
      <c r="Y61" s="112"/>
      <c r="Z61" s="112"/>
      <c r="AA61" s="112"/>
      <c r="AB61" s="112"/>
      <c r="AC61" s="114"/>
    </row>
    <row r="62" spans="3:29" s="110" customFormat="1" x14ac:dyDescent="0.3">
      <c r="G62" s="112"/>
      <c r="H62" s="116"/>
      <c r="O62" s="114"/>
      <c r="P62" s="120"/>
      <c r="Q62" s="120"/>
      <c r="R62" s="120"/>
      <c r="S62" s="120"/>
      <c r="W62" s="112"/>
      <c r="X62" s="112"/>
      <c r="Y62" s="112"/>
      <c r="Z62" s="112"/>
      <c r="AA62" s="112"/>
      <c r="AB62" s="112"/>
      <c r="AC62" s="114"/>
    </row>
    <row r="63" spans="3:29" s="110" customFormat="1" x14ac:dyDescent="0.3">
      <c r="G63" s="112"/>
      <c r="H63" s="112"/>
      <c r="O63" s="114"/>
      <c r="P63" s="120"/>
      <c r="Q63" s="120"/>
      <c r="R63" s="120"/>
      <c r="S63" s="120"/>
      <c r="W63" s="112"/>
      <c r="X63" s="112"/>
      <c r="Y63" s="112"/>
      <c r="Z63" s="112"/>
      <c r="AA63" s="112"/>
      <c r="AB63" s="112"/>
      <c r="AC63" s="114"/>
    </row>
    <row r="64" spans="3:29" s="110" customFormat="1" x14ac:dyDescent="0.3">
      <c r="G64" s="112"/>
      <c r="H64" s="112"/>
      <c r="O64" s="114"/>
      <c r="W64" s="112"/>
      <c r="X64" s="112"/>
      <c r="Y64" s="112"/>
      <c r="Z64" s="112"/>
      <c r="AA64" s="112"/>
      <c r="AB64" s="112"/>
      <c r="AC64" s="114"/>
    </row>
    <row r="65" spans="2:29" s="110" customFormat="1" x14ac:dyDescent="0.3">
      <c r="G65" s="112"/>
      <c r="H65" s="112"/>
      <c r="I65" s="116"/>
      <c r="O65" s="114"/>
      <c r="W65" s="112"/>
      <c r="X65" s="112"/>
      <c r="Y65" s="112"/>
      <c r="Z65" s="112"/>
      <c r="AA65" s="112"/>
      <c r="AB65" s="112"/>
      <c r="AC65" s="114"/>
    </row>
    <row r="66" spans="2:29" s="110" customFormat="1" x14ac:dyDescent="0.3">
      <c r="B66" s="114"/>
      <c r="G66" s="112"/>
      <c r="H66" s="112"/>
      <c r="I66" s="116"/>
      <c r="O66" s="114"/>
      <c r="W66" s="112"/>
      <c r="X66" s="112"/>
      <c r="Y66" s="112"/>
      <c r="Z66" s="112"/>
      <c r="AA66" s="112"/>
      <c r="AB66" s="112"/>
      <c r="AC66" s="114"/>
    </row>
    <row r="67" spans="2:29" s="110" customFormat="1" x14ac:dyDescent="0.3">
      <c r="B67" s="115"/>
      <c r="G67" s="116"/>
      <c r="H67" s="116"/>
      <c r="I67" s="116"/>
      <c r="O67" s="114"/>
      <c r="W67" s="112"/>
      <c r="X67" s="112"/>
      <c r="Y67" s="112"/>
      <c r="Z67" s="112"/>
      <c r="AA67" s="112"/>
      <c r="AB67" s="112"/>
      <c r="AC67" s="114"/>
    </row>
    <row r="68" spans="2:29" s="110" customFormat="1" x14ac:dyDescent="0.3">
      <c r="B68" s="112"/>
      <c r="D68" s="112"/>
      <c r="G68" s="112"/>
      <c r="H68" s="112"/>
      <c r="I68" s="116"/>
      <c r="O68" s="114"/>
      <c r="W68" s="112"/>
      <c r="X68" s="112"/>
      <c r="Y68" s="112"/>
      <c r="Z68" s="112"/>
      <c r="AA68" s="112"/>
      <c r="AB68" s="112"/>
      <c r="AC68" s="114"/>
    </row>
    <row r="69" spans="2:29" s="110" customFormat="1" x14ac:dyDescent="0.3">
      <c r="B69" s="112"/>
      <c r="C69" s="112"/>
      <c r="F69" s="112"/>
      <c r="G69" s="112"/>
      <c r="H69" s="112"/>
      <c r="I69" s="116"/>
      <c r="O69" s="114"/>
      <c r="W69" s="112"/>
      <c r="X69" s="112"/>
      <c r="Y69" s="112"/>
      <c r="Z69" s="112"/>
      <c r="AA69" s="112"/>
      <c r="AB69" s="112"/>
      <c r="AC69" s="114"/>
    </row>
    <row r="70" spans="2:29" s="110" customFormat="1" x14ac:dyDescent="0.3">
      <c r="B70" s="112"/>
      <c r="C70" s="112"/>
      <c r="F70" s="112"/>
      <c r="G70" s="112"/>
      <c r="H70" s="112"/>
      <c r="I70" s="116"/>
      <c r="O70" s="114"/>
      <c r="W70" s="112"/>
      <c r="X70" s="112"/>
      <c r="Y70" s="112"/>
      <c r="Z70" s="112"/>
      <c r="AA70" s="112"/>
      <c r="AB70" s="112"/>
      <c r="AC70" s="114"/>
    </row>
    <row r="71" spans="2:29" s="110" customFormat="1" x14ac:dyDescent="0.3">
      <c r="B71" s="112"/>
      <c r="C71" s="112"/>
      <c r="F71" s="115"/>
      <c r="G71" s="112"/>
      <c r="H71" s="112"/>
      <c r="I71" s="116"/>
      <c r="O71" s="114"/>
      <c r="W71" s="112"/>
      <c r="X71" s="112"/>
      <c r="Y71" s="112"/>
      <c r="Z71" s="112"/>
      <c r="AA71" s="112"/>
      <c r="AB71" s="112"/>
      <c r="AC71" s="114"/>
    </row>
    <row r="72" spans="2:29" s="110" customFormat="1" x14ac:dyDescent="0.3">
      <c r="B72" s="112"/>
      <c r="C72" s="112"/>
      <c r="F72" s="116"/>
      <c r="G72" s="112"/>
      <c r="H72" s="112"/>
      <c r="I72" s="116"/>
      <c r="O72" s="114"/>
      <c r="W72" s="112"/>
      <c r="X72" s="112"/>
      <c r="Y72" s="112"/>
      <c r="Z72" s="112"/>
      <c r="AA72" s="112"/>
      <c r="AB72" s="112"/>
      <c r="AC72" s="114"/>
    </row>
    <row r="73" spans="2:29" s="110" customFormat="1" x14ac:dyDescent="0.3">
      <c r="C73" s="112"/>
      <c r="D73" s="130"/>
      <c r="F73" s="116"/>
      <c r="G73" s="112"/>
      <c r="H73" s="112"/>
      <c r="I73" s="116"/>
      <c r="O73" s="114"/>
      <c r="W73" s="112"/>
      <c r="X73" s="112"/>
      <c r="Y73" s="112"/>
      <c r="Z73" s="112"/>
      <c r="AA73" s="112"/>
      <c r="AB73" s="112"/>
      <c r="AC73" s="114"/>
    </row>
    <row r="74" spans="2:29" s="110" customFormat="1" x14ac:dyDescent="0.3">
      <c r="B74" s="113"/>
      <c r="C74" s="112"/>
      <c r="D74" s="130"/>
      <c r="F74" s="116"/>
      <c r="G74" s="112"/>
      <c r="H74" s="112"/>
      <c r="I74" s="116"/>
      <c r="J74" s="112"/>
      <c r="O74" s="114"/>
      <c r="W74" s="112"/>
      <c r="X74" s="112"/>
      <c r="Y74" s="112"/>
      <c r="Z74" s="112"/>
      <c r="AA74" s="112"/>
      <c r="AB74" s="112"/>
      <c r="AC74" s="114"/>
    </row>
    <row r="75" spans="2:29" s="110" customFormat="1" x14ac:dyDescent="0.3">
      <c r="F75" s="112"/>
      <c r="G75" s="112"/>
      <c r="H75" s="112"/>
      <c r="I75" s="116"/>
      <c r="J75" s="112"/>
      <c r="K75" s="112"/>
      <c r="L75" s="131"/>
      <c r="M75" s="131"/>
      <c r="N75" s="131"/>
      <c r="O75" s="114"/>
      <c r="W75" s="112"/>
      <c r="X75" s="112"/>
      <c r="Y75" s="112"/>
      <c r="Z75" s="112"/>
      <c r="AA75" s="112"/>
      <c r="AB75" s="112"/>
      <c r="AC75" s="114"/>
    </row>
    <row r="76" spans="2:29" s="110" customFormat="1" x14ac:dyDescent="0.3">
      <c r="C76" s="113"/>
      <c r="D76" s="113"/>
      <c r="F76" s="112"/>
      <c r="G76" s="112"/>
      <c r="H76" s="112"/>
      <c r="I76" s="116"/>
      <c r="J76" s="112"/>
      <c r="K76" s="112"/>
      <c r="L76" s="131"/>
      <c r="M76" s="131"/>
      <c r="N76" s="131"/>
      <c r="O76" s="114"/>
      <c r="W76" s="112"/>
      <c r="X76" s="112"/>
      <c r="Y76" s="112"/>
      <c r="Z76" s="112"/>
      <c r="AA76" s="112"/>
      <c r="AB76" s="112"/>
      <c r="AC76" s="114"/>
    </row>
    <row r="77" spans="2:29" s="110" customFormat="1" x14ac:dyDescent="0.3">
      <c r="C77" s="132"/>
      <c r="D77" s="133"/>
      <c r="E77" s="116"/>
      <c r="F77" s="112"/>
      <c r="G77" s="112"/>
      <c r="H77" s="112"/>
      <c r="J77" s="112"/>
      <c r="K77" s="134"/>
      <c r="L77" s="131"/>
      <c r="M77" s="131"/>
      <c r="N77" s="131"/>
      <c r="O77" s="114"/>
      <c r="W77" s="112"/>
      <c r="X77" s="112"/>
      <c r="Y77" s="112"/>
      <c r="Z77" s="112"/>
      <c r="AA77" s="112"/>
      <c r="AB77" s="112"/>
      <c r="AC77" s="114"/>
    </row>
    <row r="78" spans="2:29" s="110" customFormat="1" x14ac:dyDescent="0.3">
      <c r="C78" s="132"/>
      <c r="D78" s="133"/>
      <c r="E78" s="116"/>
      <c r="F78" s="112"/>
      <c r="G78" s="112"/>
      <c r="H78" s="112"/>
      <c r="J78" s="112"/>
      <c r="K78" s="112"/>
      <c r="L78" s="131"/>
      <c r="M78" s="131"/>
      <c r="N78" s="131"/>
      <c r="O78" s="114"/>
      <c r="W78" s="112"/>
      <c r="X78" s="112"/>
      <c r="Y78" s="112"/>
      <c r="Z78" s="112"/>
      <c r="AA78" s="112"/>
      <c r="AB78" s="112"/>
      <c r="AC78" s="114"/>
    </row>
    <row r="79" spans="2:29" s="110" customFormat="1" x14ac:dyDescent="0.3">
      <c r="B79" s="112"/>
      <c r="C79" s="132"/>
      <c r="D79" s="133"/>
      <c r="E79" s="116"/>
      <c r="F79" s="116"/>
      <c r="G79" s="116"/>
      <c r="H79" s="116"/>
      <c r="J79" s="112"/>
      <c r="K79" s="131"/>
      <c r="L79" s="131"/>
      <c r="M79" s="131"/>
      <c r="N79" s="131"/>
      <c r="O79" s="114"/>
      <c r="W79" s="112"/>
      <c r="X79" s="112"/>
      <c r="Y79" s="112"/>
      <c r="Z79" s="112"/>
      <c r="AA79" s="112"/>
      <c r="AB79" s="112"/>
      <c r="AC79" s="114"/>
    </row>
    <row r="80" spans="2:29" s="110" customFormat="1" x14ac:dyDescent="0.3">
      <c r="C80" s="116"/>
      <c r="D80" s="135"/>
      <c r="E80" s="116"/>
      <c r="F80" s="116"/>
      <c r="G80" s="116"/>
      <c r="H80" s="136"/>
      <c r="O80" s="114"/>
      <c r="W80" s="112"/>
      <c r="X80" s="112"/>
      <c r="Y80" s="112"/>
      <c r="Z80" s="112"/>
      <c r="AA80" s="112"/>
      <c r="AB80" s="112"/>
      <c r="AC80" s="114"/>
    </row>
    <row r="81" spans="3:29" s="110" customFormat="1" x14ac:dyDescent="0.3">
      <c r="C81" s="112"/>
      <c r="D81" s="130"/>
      <c r="G81" s="116"/>
      <c r="H81" s="136"/>
      <c r="O81" s="114"/>
      <c r="W81" s="112"/>
      <c r="X81" s="112"/>
      <c r="Y81" s="112"/>
      <c r="Z81" s="112"/>
      <c r="AA81" s="112"/>
      <c r="AB81" s="112"/>
      <c r="AC81" s="114"/>
    </row>
    <row r="82" spans="3:29" s="110" customFormat="1" x14ac:dyDescent="0.3">
      <c r="G82" s="116"/>
      <c r="H82" s="136"/>
      <c r="O82" s="114"/>
      <c r="W82" s="112"/>
      <c r="X82" s="112"/>
      <c r="Y82" s="112"/>
      <c r="Z82" s="112"/>
      <c r="AA82" s="112"/>
      <c r="AB82" s="112"/>
      <c r="AC82" s="114"/>
    </row>
    <row r="83" spans="3:29" s="110" customFormat="1" x14ac:dyDescent="0.3">
      <c r="G83" s="116"/>
      <c r="H83" s="136"/>
      <c r="O83" s="114"/>
      <c r="W83" s="112"/>
      <c r="X83" s="112"/>
      <c r="Y83" s="112"/>
      <c r="Z83" s="112"/>
      <c r="AA83" s="112"/>
      <c r="AB83" s="112"/>
      <c r="AC83" s="114"/>
    </row>
    <row r="84" spans="3:29" s="110" customFormat="1" x14ac:dyDescent="0.3">
      <c r="G84" s="116"/>
      <c r="H84" s="136"/>
      <c r="O84" s="114"/>
      <c r="W84" s="112"/>
      <c r="X84" s="112"/>
      <c r="Y84" s="112"/>
      <c r="Z84" s="112"/>
      <c r="AA84" s="112"/>
      <c r="AB84" s="112"/>
      <c r="AC84" s="114"/>
    </row>
    <row r="85" spans="3:29" s="110" customFormat="1" x14ac:dyDescent="0.3">
      <c r="G85" s="116"/>
      <c r="H85" s="136"/>
      <c r="O85" s="114"/>
      <c r="W85" s="112"/>
      <c r="X85" s="112"/>
      <c r="Y85" s="112"/>
      <c r="Z85" s="112"/>
      <c r="AA85" s="112"/>
      <c r="AB85" s="112"/>
      <c r="AC85" s="114"/>
    </row>
    <row r="86" spans="3:29" s="110" customFormat="1" x14ac:dyDescent="0.3">
      <c r="G86" s="116"/>
      <c r="H86" s="136"/>
      <c r="O86" s="114"/>
      <c r="W86" s="112"/>
      <c r="X86" s="112"/>
      <c r="Y86" s="112"/>
      <c r="Z86" s="112"/>
      <c r="AA86" s="112"/>
      <c r="AB86" s="112"/>
      <c r="AC86" s="114"/>
    </row>
    <row r="87" spans="3:29" s="110" customFormat="1" x14ac:dyDescent="0.3">
      <c r="G87" s="116"/>
      <c r="H87" s="136"/>
      <c r="O87" s="114"/>
      <c r="W87" s="112"/>
      <c r="X87" s="112"/>
      <c r="Y87" s="112"/>
      <c r="Z87" s="112"/>
      <c r="AA87" s="112"/>
      <c r="AB87" s="112"/>
      <c r="AC87" s="114"/>
    </row>
    <row r="88" spans="3:29" s="110" customFormat="1" x14ac:dyDescent="0.3">
      <c r="G88" s="116"/>
      <c r="H88" s="136"/>
      <c r="O88" s="114"/>
      <c r="W88" s="112"/>
      <c r="X88" s="112"/>
      <c r="Y88" s="112"/>
      <c r="Z88" s="112"/>
      <c r="AA88" s="112"/>
      <c r="AB88" s="112"/>
      <c r="AC88" s="114"/>
    </row>
    <row r="89" spans="3:29" s="110" customFormat="1" x14ac:dyDescent="0.3">
      <c r="G89" s="116"/>
      <c r="H89" s="136"/>
      <c r="O89" s="114"/>
      <c r="W89" s="112"/>
      <c r="X89" s="112"/>
      <c r="Y89" s="112"/>
      <c r="Z89" s="112"/>
      <c r="AA89" s="112"/>
      <c r="AB89" s="112"/>
      <c r="AC89" s="114"/>
    </row>
    <row r="90" spans="3:29" s="110" customFormat="1" x14ac:dyDescent="0.3">
      <c r="G90" s="116"/>
      <c r="H90" s="136"/>
      <c r="O90" s="114"/>
      <c r="W90" s="112"/>
      <c r="X90" s="112"/>
      <c r="Y90" s="112"/>
      <c r="Z90" s="112"/>
      <c r="AA90" s="112"/>
      <c r="AB90" s="112"/>
      <c r="AC90" s="114"/>
    </row>
    <row r="91" spans="3:29" s="110" customFormat="1" x14ac:dyDescent="0.3">
      <c r="G91" s="116"/>
      <c r="H91" s="136"/>
      <c r="O91" s="114"/>
      <c r="W91" s="112"/>
      <c r="X91" s="112"/>
      <c r="Y91" s="112"/>
      <c r="Z91" s="112"/>
      <c r="AA91" s="112"/>
      <c r="AB91" s="112"/>
      <c r="AC91" s="114"/>
    </row>
    <row r="92" spans="3:29" s="110" customFormat="1" x14ac:dyDescent="0.3">
      <c r="G92" s="116"/>
      <c r="H92" s="136"/>
      <c r="O92" s="114"/>
      <c r="W92" s="112"/>
      <c r="X92" s="112"/>
      <c r="Y92" s="112"/>
      <c r="Z92" s="112"/>
      <c r="AA92" s="112"/>
      <c r="AB92" s="112"/>
      <c r="AC92" s="114"/>
    </row>
    <row r="93" spans="3:29" s="110" customFormat="1" x14ac:dyDescent="0.3">
      <c r="G93" s="116"/>
      <c r="H93" s="136"/>
      <c r="O93" s="114"/>
      <c r="W93" s="112"/>
      <c r="X93" s="112"/>
      <c r="Y93" s="112"/>
      <c r="Z93" s="112"/>
      <c r="AA93" s="112"/>
      <c r="AB93" s="112"/>
      <c r="AC93" s="114"/>
    </row>
    <row r="94" spans="3:29" s="110" customFormat="1" x14ac:dyDescent="0.3">
      <c r="G94" s="112"/>
      <c r="H94" s="112"/>
      <c r="O94" s="114"/>
      <c r="W94" s="112"/>
      <c r="X94" s="112"/>
      <c r="Y94" s="112"/>
      <c r="Z94" s="112"/>
      <c r="AA94" s="112"/>
      <c r="AB94" s="112"/>
      <c r="AC94" s="114"/>
    </row>
    <row r="95" spans="3:29" s="110" customFormat="1" x14ac:dyDescent="0.3">
      <c r="G95" s="112"/>
      <c r="H95" s="112"/>
      <c r="O95" s="114"/>
      <c r="W95" s="112"/>
      <c r="X95" s="112"/>
      <c r="Y95" s="112"/>
      <c r="Z95" s="112"/>
      <c r="AA95" s="112"/>
      <c r="AB95" s="112"/>
      <c r="AC95" s="114"/>
    </row>
    <row r="96" spans="3:29" s="110" customFormat="1" x14ac:dyDescent="0.3">
      <c r="G96" s="112"/>
      <c r="H96" s="112"/>
      <c r="O96" s="114"/>
      <c r="W96" s="112"/>
      <c r="X96" s="112"/>
      <c r="Y96" s="112"/>
      <c r="Z96" s="112"/>
      <c r="AA96" s="112"/>
      <c r="AB96" s="112"/>
      <c r="AC96" s="114"/>
    </row>
    <row r="97" spans="7:29" s="110" customFormat="1" x14ac:dyDescent="0.3">
      <c r="G97" s="112"/>
      <c r="H97" s="112"/>
      <c r="O97" s="114"/>
      <c r="W97" s="112"/>
      <c r="X97" s="112"/>
      <c r="Y97" s="112"/>
      <c r="Z97" s="112"/>
      <c r="AA97" s="112"/>
      <c r="AB97" s="112"/>
      <c r="AC97" s="114"/>
    </row>
    <row r="98" spans="7:29" s="110" customFormat="1" x14ac:dyDescent="0.3">
      <c r="G98" s="112"/>
      <c r="H98" s="112"/>
      <c r="O98" s="114"/>
      <c r="W98" s="112"/>
      <c r="X98" s="112"/>
      <c r="Y98" s="112"/>
      <c r="Z98" s="112"/>
      <c r="AA98" s="112"/>
      <c r="AB98" s="112"/>
      <c r="AC98" s="114"/>
    </row>
    <row r="99" spans="7:29" s="110" customFormat="1" x14ac:dyDescent="0.3">
      <c r="G99" s="112"/>
      <c r="H99" s="112"/>
      <c r="O99" s="114"/>
      <c r="W99" s="112"/>
      <c r="X99" s="112"/>
      <c r="Y99" s="112"/>
      <c r="Z99" s="112"/>
      <c r="AA99" s="112"/>
      <c r="AB99" s="112"/>
      <c r="AC99" s="114"/>
    </row>
    <row r="100" spans="7:29" s="110" customFormat="1" x14ac:dyDescent="0.3">
      <c r="G100" s="112"/>
      <c r="H100" s="112"/>
      <c r="O100" s="114"/>
      <c r="W100" s="112"/>
      <c r="X100" s="112"/>
      <c r="Y100" s="112"/>
      <c r="Z100" s="112"/>
      <c r="AA100" s="112"/>
      <c r="AB100" s="112"/>
      <c r="AC100" s="114"/>
    </row>
    <row r="101" spans="7:29" s="110" customFormat="1" x14ac:dyDescent="0.3">
      <c r="G101" s="112"/>
      <c r="H101" s="112"/>
      <c r="O101" s="114"/>
      <c r="W101" s="112"/>
      <c r="X101" s="112"/>
      <c r="Y101" s="112"/>
      <c r="Z101" s="112"/>
      <c r="AA101" s="112"/>
      <c r="AB101" s="112"/>
      <c r="AC101" s="114"/>
    </row>
    <row r="102" spans="7:29" s="110" customFormat="1" x14ac:dyDescent="0.3">
      <c r="G102" s="112"/>
      <c r="H102" s="112"/>
      <c r="O102" s="114"/>
      <c r="W102" s="112"/>
      <c r="X102" s="112"/>
      <c r="Y102" s="112"/>
      <c r="Z102" s="112"/>
      <c r="AA102" s="112"/>
      <c r="AB102" s="112"/>
      <c r="AC102" s="114"/>
    </row>
    <row r="103" spans="7:29" s="110" customFormat="1" x14ac:dyDescent="0.3">
      <c r="G103" s="112"/>
      <c r="H103" s="112"/>
      <c r="O103" s="114"/>
      <c r="W103" s="112"/>
      <c r="X103" s="112"/>
      <c r="Y103" s="112"/>
      <c r="Z103" s="112"/>
      <c r="AA103" s="112"/>
      <c r="AB103" s="112"/>
      <c r="AC103" s="114"/>
    </row>
    <row r="104" spans="7:29" s="110" customFormat="1" x14ac:dyDescent="0.3">
      <c r="G104" s="112"/>
      <c r="H104" s="112"/>
      <c r="O104" s="114"/>
      <c r="W104" s="112"/>
      <c r="X104" s="112"/>
      <c r="Y104" s="112"/>
      <c r="Z104" s="112"/>
      <c r="AA104" s="112"/>
      <c r="AB104" s="112"/>
      <c r="AC104" s="114"/>
    </row>
    <row r="105" spans="7:29" s="110" customFormat="1" x14ac:dyDescent="0.3">
      <c r="G105" s="112"/>
      <c r="H105" s="112"/>
      <c r="O105" s="114"/>
      <c r="W105" s="112"/>
      <c r="X105" s="112"/>
      <c r="Y105" s="112"/>
      <c r="Z105" s="112"/>
      <c r="AA105" s="112"/>
      <c r="AB105" s="112"/>
      <c r="AC105" s="114"/>
    </row>
    <row r="106" spans="7:29" s="110" customFormat="1" x14ac:dyDescent="0.3">
      <c r="G106" s="112"/>
      <c r="H106" s="112"/>
      <c r="O106" s="114"/>
      <c r="W106" s="112"/>
      <c r="X106" s="112"/>
      <c r="Y106" s="112"/>
      <c r="Z106" s="112"/>
      <c r="AA106" s="112"/>
      <c r="AB106" s="112"/>
      <c r="AC106" s="114"/>
    </row>
    <row r="107" spans="7:29" s="110" customFormat="1" x14ac:dyDescent="0.3">
      <c r="G107" s="112"/>
      <c r="H107" s="112"/>
      <c r="O107" s="114"/>
      <c r="W107" s="112"/>
      <c r="X107" s="112"/>
      <c r="Y107" s="112"/>
      <c r="Z107" s="112"/>
      <c r="AA107" s="112"/>
      <c r="AB107" s="112"/>
      <c r="AC107" s="114"/>
    </row>
    <row r="108" spans="7:29" s="110" customFormat="1" x14ac:dyDescent="0.3">
      <c r="G108" s="112"/>
      <c r="H108" s="112"/>
      <c r="O108" s="114"/>
      <c r="W108" s="112"/>
      <c r="X108" s="112"/>
      <c r="Y108" s="112"/>
      <c r="Z108" s="112"/>
      <c r="AA108" s="112"/>
      <c r="AB108" s="112"/>
      <c r="AC108" s="114"/>
    </row>
    <row r="109" spans="7:29" s="110" customFormat="1" x14ac:dyDescent="0.3">
      <c r="G109" s="112"/>
      <c r="H109" s="112"/>
      <c r="O109" s="114"/>
      <c r="W109" s="112"/>
      <c r="X109" s="112"/>
      <c r="Y109" s="112"/>
      <c r="Z109" s="112"/>
      <c r="AA109" s="112"/>
      <c r="AB109" s="112"/>
      <c r="AC109" s="114"/>
    </row>
    <row r="110" spans="7:29" s="110" customFormat="1" x14ac:dyDescent="0.3">
      <c r="G110" s="112"/>
      <c r="H110" s="112"/>
      <c r="O110" s="114"/>
      <c r="W110" s="112"/>
      <c r="X110" s="112"/>
      <c r="Y110" s="112"/>
      <c r="Z110" s="112"/>
      <c r="AA110" s="112"/>
      <c r="AB110" s="112"/>
      <c r="AC110" s="114"/>
    </row>
    <row r="111" spans="7:29" s="110" customFormat="1" x14ac:dyDescent="0.3">
      <c r="G111" s="112"/>
      <c r="H111" s="112"/>
      <c r="O111" s="114"/>
      <c r="W111" s="112"/>
      <c r="X111" s="112"/>
      <c r="Y111" s="112"/>
      <c r="Z111" s="112"/>
      <c r="AA111" s="112"/>
      <c r="AB111" s="112"/>
      <c r="AC111" s="114"/>
    </row>
    <row r="112" spans="7:29" s="110" customFormat="1" x14ac:dyDescent="0.3">
      <c r="G112" s="112"/>
      <c r="H112" s="112"/>
      <c r="O112" s="114"/>
      <c r="W112" s="112"/>
      <c r="X112" s="112"/>
      <c r="Y112" s="112"/>
      <c r="Z112" s="112"/>
      <c r="AA112" s="112"/>
      <c r="AB112" s="112"/>
      <c r="AC112" s="114"/>
    </row>
    <row r="113" spans="7:29" s="110" customFormat="1" x14ac:dyDescent="0.3">
      <c r="G113" s="112"/>
      <c r="H113" s="112"/>
      <c r="O113" s="114"/>
      <c r="W113" s="112"/>
      <c r="X113" s="112"/>
      <c r="Y113" s="112"/>
      <c r="Z113" s="112"/>
      <c r="AA113" s="112"/>
      <c r="AB113" s="112"/>
      <c r="AC113" s="114"/>
    </row>
    <row r="114" spans="7:29" s="110" customFormat="1" x14ac:dyDescent="0.3">
      <c r="G114" s="112"/>
      <c r="H114" s="112"/>
      <c r="O114" s="114"/>
      <c r="W114" s="112"/>
      <c r="X114" s="112"/>
      <c r="Y114" s="112"/>
      <c r="Z114" s="112"/>
      <c r="AA114" s="112"/>
      <c r="AB114" s="112"/>
      <c r="AC114" s="114"/>
    </row>
    <row r="115" spans="7:29" s="110" customFormat="1" x14ac:dyDescent="0.3">
      <c r="G115" s="112"/>
      <c r="H115" s="112"/>
      <c r="O115" s="114"/>
      <c r="W115" s="112"/>
      <c r="X115" s="112"/>
      <c r="Y115" s="112"/>
      <c r="Z115" s="112"/>
      <c r="AA115" s="112"/>
      <c r="AB115" s="112"/>
      <c r="AC115" s="114"/>
    </row>
    <row r="116" spans="7:29" s="110" customFormat="1" x14ac:dyDescent="0.3">
      <c r="G116" s="112"/>
      <c r="H116" s="112"/>
      <c r="O116" s="114"/>
      <c r="W116" s="112"/>
      <c r="X116" s="112"/>
      <c r="Y116" s="112"/>
      <c r="Z116" s="112"/>
      <c r="AA116" s="112"/>
      <c r="AB116" s="112"/>
      <c r="AC116" s="114"/>
    </row>
    <row r="117" spans="7:29" s="110" customFormat="1" x14ac:dyDescent="0.3">
      <c r="G117" s="112"/>
      <c r="H117" s="112"/>
      <c r="O117" s="114"/>
      <c r="W117" s="112"/>
      <c r="X117" s="112"/>
      <c r="Y117" s="112"/>
      <c r="Z117" s="112"/>
      <c r="AA117" s="112"/>
      <c r="AB117" s="112"/>
      <c r="AC117" s="114"/>
    </row>
    <row r="118" spans="7:29" s="110" customFormat="1" x14ac:dyDescent="0.3">
      <c r="G118" s="112"/>
      <c r="H118" s="112"/>
      <c r="O118" s="114"/>
      <c r="W118" s="112"/>
      <c r="X118" s="112"/>
      <c r="Y118" s="112"/>
      <c r="Z118" s="112"/>
      <c r="AA118" s="112"/>
      <c r="AB118" s="112"/>
      <c r="AC118" s="114"/>
    </row>
    <row r="119" spans="7:29" s="110" customFormat="1" x14ac:dyDescent="0.3">
      <c r="G119" s="112"/>
      <c r="H119" s="112"/>
      <c r="O119" s="114"/>
      <c r="W119" s="112"/>
      <c r="X119" s="112"/>
      <c r="Y119" s="112"/>
      <c r="Z119" s="112"/>
      <c r="AA119" s="112"/>
      <c r="AB119" s="112"/>
      <c r="AC119" s="114"/>
    </row>
    <row r="120" spans="7:29" s="110" customFormat="1" x14ac:dyDescent="0.3">
      <c r="G120" s="112"/>
      <c r="H120" s="112"/>
      <c r="O120" s="114"/>
      <c r="W120" s="112"/>
      <c r="X120" s="112"/>
      <c r="Y120" s="112"/>
      <c r="Z120" s="112"/>
      <c r="AA120" s="112"/>
      <c r="AB120" s="112"/>
      <c r="AC120" s="114"/>
    </row>
    <row r="121" spans="7:29" s="110" customFormat="1" x14ac:dyDescent="0.3">
      <c r="G121" s="112"/>
      <c r="H121" s="112"/>
      <c r="O121" s="114"/>
      <c r="W121" s="112"/>
      <c r="X121" s="112"/>
      <c r="Y121" s="112"/>
      <c r="Z121" s="112"/>
      <c r="AA121" s="112"/>
      <c r="AB121" s="112"/>
      <c r="AC121" s="114"/>
    </row>
    <row r="122" spans="7:29" s="110" customFormat="1" x14ac:dyDescent="0.3">
      <c r="G122" s="112"/>
      <c r="H122" s="112"/>
      <c r="O122" s="114"/>
      <c r="W122" s="112"/>
      <c r="X122" s="112"/>
      <c r="Y122" s="112"/>
      <c r="Z122" s="112"/>
      <c r="AA122" s="112"/>
      <c r="AB122" s="112"/>
      <c r="AC122" s="114"/>
    </row>
    <row r="123" spans="7:29" s="110" customFormat="1" x14ac:dyDescent="0.3">
      <c r="G123" s="112"/>
      <c r="H123" s="112"/>
      <c r="O123" s="114"/>
      <c r="W123" s="112"/>
      <c r="X123" s="112"/>
      <c r="Y123" s="112"/>
      <c r="Z123" s="112"/>
      <c r="AA123" s="112"/>
      <c r="AB123" s="112"/>
      <c r="AC123" s="114"/>
    </row>
    <row r="124" spans="7:29" s="110" customFormat="1" x14ac:dyDescent="0.3">
      <c r="G124" s="112"/>
      <c r="H124" s="112"/>
      <c r="O124" s="114"/>
      <c r="W124" s="112"/>
      <c r="X124" s="112"/>
      <c r="Y124" s="112"/>
      <c r="Z124" s="112"/>
      <c r="AA124" s="112"/>
      <c r="AB124" s="112"/>
      <c r="AC124" s="114"/>
    </row>
    <row r="125" spans="7:29" s="110" customFormat="1" x14ac:dyDescent="0.3">
      <c r="G125" s="112"/>
      <c r="H125" s="112"/>
      <c r="O125" s="114"/>
      <c r="W125" s="112"/>
      <c r="X125" s="112"/>
      <c r="Y125" s="112"/>
      <c r="Z125" s="112"/>
      <c r="AA125" s="112"/>
      <c r="AB125" s="112"/>
      <c r="AC125" s="114"/>
    </row>
    <row r="126" spans="7:29" s="110" customFormat="1" x14ac:dyDescent="0.3">
      <c r="G126" s="112"/>
      <c r="H126" s="112"/>
      <c r="O126" s="114"/>
      <c r="W126" s="112"/>
      <c r="X126" s="112"/>
      <c r="Y126" s="112"/>
      <c r="Z126" s="112"/>
      <c r="AA126" s="112"/>
      <c r="AB126" s="112"/>
      <c r="AC126" s="114"/>
    </row>
    <row r="127" spans="7:29" s="110" customFormat="1" x14ac:dyDescent="0.3">
      <c r="G127" s="112"/>
      <c r="H127" s="112"/>
      <c r="O127" s="114"/>
      <c r="W127" s="112"/>
      <c r="X127" s="112"/>
      <c r="Y127" s="112"/>
      <c r="Z127" s="112"/>
      <c r="AA127" s="112"/>
      <c r="AB127" s="112"/>
      <c r="AC127" s="114"/>
    </row>
    <row r="128" spans="7:29" s="110" customFormat="1" x14ac:dyDescent="0.3">
      <c r="G128" s="112"/>
      <c r="H128" s="112"/>
      <c r="O128" s="114"/>
      <c r="W128" s="112"/>
      <c r="X128" s="112"/>
      <c r="Y128" s="112"/>
      <c r="Z128" s="112"/>
      <c r="AA128" s="112"/>
      <c r="AB128" s="112"/>
      <c r="AC128" s="114"/>
    </row>
    <row r="129" spans="7:29" s="110" customFormat="1" x14ac:dyDescent="0.3">
      <c r="G129" s="112"/>
      <c r="H129" s="112"/>
      <c r="O129" s="114"/>
      <c r="W129" s="112"/>
      <c r="X129" s="112"/>
      <c r="Y129" s="112"/>
      <c r="Z129" s="112"/>
      <c r="AA129" s="112"/>
      <c r="AB129" s="112"/>
      <c r="AC129" s="114"/>
    </row>
    <row r="130" spans="7:29" s="110" customFormat="1" x14ac:dyDescent="0.3">
      <c r="G130" s="112"/>
      <c r="H130" s="112"/>
      <c r="O130" s="114"/>
      <c r="W130" s="112"/>
      <c r="X130" s="112"/>
      <c r="Y130" s="112"/>
      <c r="Z130" s="112"/>
      <c r="AA130" s="112"/>
      <c r="AB130" s="112"/>
      <c r="AC130" s="114"/>
    </row>
    <row r="131" spans="7:29" s="110" customFormat="1" x14ac:dyDescent="0.3">
      <c r="G131" s="112"/>
      <c r="H131" s="112"/>
      <c r="O131" s="114"/>
      <c r="W131" s="112"/>
      <c r="X131" s="112"/>
      <c r="Y131" s="112"/>
      <c r="Z131" s="112"/>
      <c r="AA131" s="112"/>
      <c r="AB131" s="112"/>
      <c r="AC131" s="114"/>
    </row>
    <row r="132" spans="7:29" s="110" customFormat="1" x14ac:dyDescent="0.3">
      <c r="G132" s="112"/>
      <c r="H132" s="112"/>
      <c r="O132" s="114"/>
      <c r="W132" s="112"/>
      <c r="X132" s="112"/>
      <c r="Y132" s="112"/>
      <c r="Z132" s="112"/>
      <c r="AA132" s="112"/>
      <c r="AB132" s="112"/>
      <c r="AC132" s="114"/>
    </row>
    <row r="133" spans="7:29" s="110" customFormat="1" x14ac:dyDescent="0.3">
      <c r="G133" s="112"/>
      <c r="H133" s="112"/>
      <c r="O133" s="114"/>
      <c r="W133" s="112"/>
      <c r="X133" s="112"/>
      <c r="Y133" s="112"/>
      <c r="Z133" s="112"/>
      <c r="AA133" s="112"/>
      <c r="AB133" s="112"/>
      <c r="AC133" s="114"/>
    </row>
    <row r="134" spans="7:29" s="110" customFormat="1" x14ac:dyDescent="0.3">
      <c r="G134" s="112"/>
      <c r="H134" s="112"/>
      <c r="O134" s="114"/>
      <c r="W134" s="112"/>
      <c r="X134" s="112"/>
      <c r="Y134" s="112"/>
      <c r="Z134" s="112"/>
      <c r="AA134" s="112"/>
      <c r="AB134" s="112"/>
      <c r="AC134" s="114"/>
    </row>
    <row r="135" spans="7:29" s="110" customFormat="1" x14ac:dyDescent="0.3">
      <c r="G135" s="112"/>
      <c r="H135" s="112"/>
      <c r="O135" s="114"/>
      <c r="W135" s="112"/>
      <c r="X135" s="112"/>
      <c r="Y135" s="112"/>
      <c r="Z135" s="112"/>
      <c r="AA135" s="112"/>
      <c r="AB135" s="112"/>
      <c r="AC135" s="114"/>
    </row>
    <row r="136" spans="7:29" s="110" customFormat="1" x14ac:dyDescent="0.3">
      <c r="G136" s="112"/>
      <c r="H136" s="112"/>
      <c r="O136" s="114"/>
      <c r="W136" s="112"/>
      <c r="X136" s="112"/>
      <c r="Y136" s="112"/>
      <c r="Z136" s="112"/>
      <c r="AA136" s="112"/>
      <c r="AB136" s="112"/>
      <c r="AC136" s="114"/>
    </row>
    <row r="137" spans="7:29" s="110" customFormat="1" x14ac:dyDescent="0.3">
      <c r="G137" s="112"/>
      <c r="H137" s="112"/>
      <c r="O137" s="114"/>
      <c r="W137" s="112"/>
      <c r="X137" s="112"/>
      <c r="Y137" s="112"/>
      <c r="Z137" s="112"/>
      <c r="AA137" s="112"/>
      <c r="AB137" s="112"/>
      <c r="AC137" s="114"/>
    </row>
    <row r="138" spans="7:29" s="110" customFormat="1" x14ac:dyDescent="0.3">
      <c r="G138" s="112"/>
      <c r="H138" s="112"/>
      <c r="O138" s="114"/>
      <c r="W138" s="112"/>
      <c r="X138" s="112"/>
      <c r="Y138" s="112"/>
      <c r="Z138" s="112"/>
      <c r="AA138" s="112"/>
      <c r="AB138" s="112"/>
      <c r="AC138" s="114"/>
    </row>
    <row r="139" spans="7:29" s="110" customFormat="1" x14ac:dyDescent="0.3">
      <c r="G139" s="112"/>
      <c r="H139" s="112"/>
      <c r="O139" s="114"/>
      <c r="W139" s="112"/>
      <c r="X139" s="112"/>
      <c r="Y139" s="112"/>
      <c r="Z139" s="112"/>
      <c r="AA139" s="112"/>
      <c r="AB139" s="112"/>
      <c r="AC139" s="114"/>
    </row>
    <row r="140" spans="7:29" s="110" customFormat="1" x14ac:dyDescent="0.3">
      <c r="G140" s="112"/>
      <c r="H140" s="112"/>
      <c r="O140" s="114"/>
      <c r="W140" s="112"/>
      <c r="X140" s="112"/>
      <c r="Y140" s="112"/>
      <c r="Z140" s="112"/>
      <c r="AA140" s="112"/>
      <c r="AB140" s="112"/>
      <c r="AC140" s="114"/>
    </row>
    <row r="141" spans="7:29" s="110" customFormat="1" x14ac:dyDescent="0.3">
      <c r="G141" s="112"/>
      <c r="H141" s="112"/>
      <c r="O141" s="114"/>
      <c r="W141" s="112"/>
      <c r="X141" s="112"/>
      <c r="Y141" s="112"/>
      <c r="Z141" s="112"/>
      <c r="AA141" s="112"/>
      <c r="AB141" s="112"/>
      <c r="AC141" s="114"/>
    </row>
    <row r="142" spans="7:29" s="110" customFormat="1" x14ac:dyDescent="0.3">
      <c r="G142" s="112"/>
      <c r="H142" s="112"/>
      <c r="O142" s="114"/>
      <c r="W142" s="112"/>
      <c r="X142" s="112"/>
      <c r="Y142" s="112"/>
      <c r="Z142" s="112"/>
      <c r="AA142" s="112"/>
      <c r="AB142" s="112"/>
      <c r="AC142" s="114"/>
    </row>
    <row r="143" spans="7:29" s="110" customFormat="1" x14ac:dyDescent="0.3">
      <c r="G143" s="112"/>
      <c r="H143" s="112"/>
      <c r="O143" s="114"/>
      <c r="W143" s="112"/>
      <c r="X143" s="112"/>
      <c r="Y143" s="112"/>
      <c r="Z143" s="112"/>
      <c r="AA143" s="112"/>
      <c r="AB143" s="112"/>
      <c r="AC143" s="114"/>
    </row>
    <row r="144" spans="7:29" s="110" customFormat="1" x14ac:dyDescent="0.3">
      <c r="G144" s="112"/>
      <c r="H144" s="112"/>
      <c r="O144" s="114"/>
      <c r="W144" s="112"/>
      <c r="X144" s="112"/>
      <c r="Y144" s="112"/>
      <c r="Z144" s="112"/>
      <c r="AA144" s="112"/>
      <c r="AB144" s="112"/>
      <c r="AC144" s="114"/>
    </row>
    <row r="145" spans="7:29" s="110" customFormat="1" x14ac:dyDescent="0.3">
      <c r="G145" s="112"/>
      <c r="H145" s="112"/>
      <c r="O145" s="114"/>
      <c r="W145" s="112"/>
      <c r="X145" s="112"/>
      <c r="Y145" s="112"/>
      <c r="Z145" s="112"/>
      <c r="AA145" s="112"/>
      <c r="AB145" s="112"/>
      <c r="AC145" s="114"/>
    </row>
    <row r="146" spans="7:29" s="110" customFormat="1" x14ac:dyDescent="0.3">
      <c r="G146" s="112"/>
      <c r="H146" s="112"/>
      <c r="O146" s="114"/>
      <c r="W146" s="112"/>
      <c r="X146" s="112"/>
      <c r="Y146" s="112"/>
      <c r="Z146" s="112"/>
      <c r="AA146" s="112"/>
      <c r="AB146" s="112"/>
      <c r="AC146" s="114"/>
    </row>
    <row r="147" spans="7:29" s="110" customFormat="1" x14ac:dyDescent="0.3">
      <c r="G147" s="112"/>
      <c r="H147" s="112"/>
      <c r="O147" s="114"/>
      <c r="W147" s="112"/>
      <c r="X147" s="112"/>
      <c r="Y147" s="112"/>
      <c r="Z147" s="112"/>
      <c r="AA147" s="112"/>
      <c r="AB147" s="112"/>
      <c r="AC147" s="114"/>
    </row>
    <row r="148" spans="7:29" s="110" customFormat="1" x14ac:dyDescent="0.3">
      <c r="G148" s="112"/>
      <c r="H148" s="112"/>
      <c r="O148" s="114"/>
      <c r="W148" s="112"/>
      <c r="X148" s="112"/>
      <c r="Y148" s="112"/>
      <c r="Z148" s="112"/>
      <c r="AA148" s="112"/>
      <c r="AB148" s="112"/>
      <c r="AC148" s="114"/>
    </row>
    <row r="149" spans="7:29" s="110" customFormat="1" x14ac:dyDescent="0.3">
      <c r="G149" s="112"/>
      <c r="H149" s="112"/>
      <c r="O149" s="114"/>
      <c r="W149" s="112"/>
      <c r="X149" s="112"/>
      <c r="Y149" s="112"/>
      <c r="Z149" s="112"/>
      <c r="AA149" s="112"/>
      <c r="AB149" s="112"/>
      <c r="AC149" s="114"/>
    </row>
    <row r="150" spans="7:29" s="110" customFormat="1" x14ac:dyDescent="0.3">
      <c r="G150" s="112"/>
      <c r="H150" s="112"/>
      <c r="O150" s="114"/>
      <c r="W150" s="112"/>
      <c r="X150" s="112"/>
      <c r="Y150" s="112"/>
      <c r="Z150" s="112"/>
      <c r="AA150" s="112"/>
      <c r="AB150" s="112"/>
      <c r="AC150" s="114"/>
    </row>
    <row r="151" spans="7:29" s="110" customFormat="1" x14ac:dyDescent="0.3">
      <c r="G151" s="112"/>
      <c r="H151" s="112"/>
      <c r="O151" s="114"/>
      <c r="W151" s="112"/>
      <c r="X151" s="112"/>
      <c r="Y151" s="112"/>
      <c r="Z151" s="112"/>
      <c r="AA151" s="112"/>
      <c r="AB151" s="112"/>
      <c r="AC151" s="114"/>
    </row>
    <row r="152" spans="7:29" s="110" customFormat="1" x14ac:dyDescent="0.3">
      <c r="G152" s="112"/>
      <c r="H152" s="112"/>
      <c r="O152" s="114"/>
      <c r="W152" s="112"/>
      <c r="X152" s="112"/>
      <c r="Y152" s="112"/>
      <c r="Z152" s="112"/>
      <c r="AA152" s="112"/>
      <c r="AB152" s="112"/>
      <c r="AC152" s="114"/>
    </row>
    <row r="153" spans="7:29" s="110" customFormat="1" x14ac:dyDescent="0.3">
      <c r="G153" s="112"/>
      <c r="H153" s="112"/>
      <c r="O153" s="114"/>
      <c r="W153" s="112"/>
      <c r="X153" s="112"/>
      <c r="Y153" s="112"/>
      <c r="Z153" s="112"/>
      <c r="AA153" s="112"/>
      <c r="AB153" s="112"/>
      <c r="AC153" s="114"/>
    </row>
    <row r="154" spans="7:29" s="110" customFormat="1" x14ac:dyDescent="0.3">
      <c r="G154" s="112"/>
      <c r="H154" s="112"/>
      <c r="O154" s="114"/>
      <c r="W154" s="112"/>
      <c r="X154" s="112"/>
      <c r="Y154" s="112"/>
      <c r="Z154" s="112"/>
      <c r="AA154" s="112"/>
      <c r="AB154" s="112"/>
      <c r="AC154" s="114"/>
    </row>
    <row r="155" spans="7:29" s="110" customFormat="1" x14ac:dyDescent="0.3">
      <c r="G155" s="112"/>
      <c r="H155" s="112"/>
      <c r="O155" s="114"/>
      <c r="W155" s="112"/>
      <c r="X155" s="112"/>
      <c r="Y155" s="112"/>
      <c r="Z155" s="112"/>
      <c r="AA155" s="112"/>
      <c r="AB155" s="112"/>
      <c r="AC155" s="114"/>
    </row>
    <row r="156" spans="7:29" s="110" customFormat="1" x14ac:dyDescent="0.3">
      <c r="G156" s="112"/>
      <c r="H156" s="112"/>
      <c r="O156" s="114"/>
      <c r="W156" s="112"/>
      <c r="X156" s="112"/>
      <c r="Y156" s="112"/>
      <c r="Z156" s="112"/>
      <c r="AA156" s="112"/>
      <c r="AB156" s="112"/>
      <c r="AC156" s="114"/>
    </row>
    <row r="157" spans="7:29" s="110" customFormat="1" x14ac:dyDescent="0.3">
      <c r="G157" s="112"/>
      <c r="H157" s="112"/>
      <c r="O157" s="114"/>
      <c r="W157" s="112"/>
      <c r="X157" s="112"/>
      <c r="Y157" s="112"/>
      <c r="Z157" s="112"/>
      <c r="AA157" s="112"/>
      <c r="AB157" s="112"/>
      <c r="AC157" s="114"/>
    </row>
    <row r="158" spans="7:29" s="110" customFormat="1" x14ac:dyDescent="0.3">
      <c r="G158" s="112"/>
      <c r="H158" s="112"/>
      <c r="O158" s="114"/>
      <c r="W158" s="112"/>
      <c r="X158" s="112"/>
      <c r="Y158" s="112"/>
      <c r="Z158" s="112"/>
      <c r="AA158" s="112"/>
      <c r="AB158" s="112"/>
      <c r="AC158" s="114"/>
    </row>
    <row r="159" spans="7:29" s="110" customFormat="1" x14ac:dyDescent="0.3">
      <c r="G159" s="112"/>
      <c r="H159" s="112"/>
      <c r="O159" s="114"/>
      <c r="W159" s="112"/>
      <c r="X159" s="112"/>
      <c r="Y159" s="112"/>
      <c r="Z159" s="112"/>
      <c r="AA159" s="112"/>
      <c r="AB159" s="112"/>
      <c r="AC159" s="114"/>
    </row>
    <row r="160" spans="7:29" s="110" customFormat="1" x14ac:dyDescent="0.3">
      <c r="G160" s="112"/>
      <c r="H160" s="112"/>
      <c r="O160" s="114"/>
      <c r="W160" s="112"/>
      <c r="X160" s="112"/>
      <c r="Y160" s="112"/>
      <c r="Z160" s="112"/>
      <c r="AA160" s="112"/>
      <c r="AB160" s="112"/>
      <c r="AC160" s="114"/>
    </row>
    <row r="161" spans="7:29" s="110" customFormat="1" x14ac:dyDescent="0.3">
      <c r="G161" s="112"/>
      <c r="H161" s="112"/>
      <c r="O161" s="114"/>
      <c r="W161" s="112"/>
      <c r="X161" s="112"/>
      <c r="Y161" s="112"/>
      <c r="Z161" s="112"/>
      <c r="AA161" s="112"/>
      <c r="AB161" s="112"/>
      <c r="AC161" s="114"/>
    </row>
    <row r="162" spans="7:29" s="110" customFormat="1" x14ac:dyDescent="0.3">
      <c r="G162" s="112"/>
      <c r="H162" s="112"/>
      <c r="O162" s="114"/>
      <c r="W162" s="112"/>
      <c r="X162" s="112"/>
      <c r="Y162" s="112"/>
      <c r="Z162" s="112"/>
      <c r="AA162" s="112"/>
      <c r="AB162" s="112"/>
      <c r="AC162" s="114"/>
    </row>
    <row r="163" spans="7:29" s="110" customFormat="1" x14ac:dyDescent="0.3">
      <c r="G163" s="112"/>
      <c r="H163" s="112"/>
      <c r="O163" s="114"/>
      <c r="W163" s="112"/>
      <c r="X163" s="112"/>
      <c r="Y163" s="112"/>
      <c r="Z163" s="112"/>
      <c r="AA163" s="112"/>
      <c r="AB163" s="112"/>
      <c r="AC163" s="114"/>
    </row>
    <row r="164" spans="7:29" s="110" customFormat="1" x14ac:dyDescent="0.3">
      <c r="G164" s="112"/>
      <c r="H164" s="112"/>
      <c r="O164" s="114"/>
      <c r="W164" s="112"/>
      <c r="X164" s="112"/>
      <c r="Y164" s="112"/>
      <c r="Z164" s="112"/>
      <c r="AA164" s="112"/>
      <c r="AB164" s="112"/>
      <c r="AC164" s="114"/>
    </row>
    <row r="165" spans="7:29" s="110" customFormat="1" x14ac:dyDescent="0.3">
      <c r="G165" s="112"/>
      <c r="H165" s="112"/>
      <c r="O165" s="114"/>
      <c r="W165" s="112"/>
      <c r="X165" s="112"/>
      <c r="Y165" s="112"/>
      <c r="Z165" s="112"/>
      <c r="AA165" s="112"/>
      <c r="AB165" s="112"/>
      <c r="AC165" s="114"/>
    </row>
    <row r="166" spans="7:29" s="110" customFormat="1" x14ac:dyDescent="0.3">
      <c r="G166" s="112"/>
      <c r="H166" s="112"/>
      <c r="O166" s="114"/>
      <c r="W166" s="112"/>
      <c r="X166" s="112"/>
      <c r="Y166" s="112"/>
      <c r="Z166" s="112"/>
      <c r="AA166" s="112"/>
      <c r="AB166" s="112"/>
      <c r="AC166" s="114"/>
    </row>
    <row r="167" spans="7:29" s="110" customFormat="1" x14ac:dyDescent="0.3">
      <c r="G167" s="112"/>
      <c r="H167" s="112"/>
      <c r="O167" s="114"/>
      <c r="W167" s="112"/>
      <c r="X167" s="112"/>
      <c r="Y167" s="112"/>
      <c r="Z167" s="112"/>
      <c r="AA167" s="112"/>
      <c r="AB167" s="112"/>
      <c r="AC167" s="114"/>
    </row>
    <row r="168" spans="7:29" s="110" customFormat="1" x14ac:dyDescent="0.3">
      <c r="G168" s="112"/>
      <c r="H168" s="112"/>
      <c r="O168" s="114"/>
      <c r="W168" s="112"/>
      <c r="X168" s="112"/>
      <c r="Y168" s="112"/>
      <c r="Z168" s="112"/>
      <c r="AA168" s="112"/>
      <c r="AB168" s="112"/>
      <c r="AC168" s="114"/>
    </row>
    <row r="169" spans="7:29" s="110" customFormat="1" x14ac:dyDescent="0.3">
      <c r="G169" s="112"/>
      <c r="H169" s="112"/>
      <c r="O169" s="114"/>
      <c r="W169" s="112"/>
      <c r="X169" s="112"/>
      <c r="Y169" s="112"/>
      <c r="Z169" s="112"/>
      <c r="AA169" s="112"/>
      <c r="AB169" s="112"/>
      <c r="AC169" s="114"/>
    </row>
    <row r="170" spans="7:29" s="110" customFormat="1" x14ac:dyDescent="0.3">
      <c r="G170" s="112"/>
      <c r="H170" s="112"/>
      <c r="O170" s="114"/>
      <c r="W170" s="112"/>
      <c r="X170" s="112"/>
      <c r="Y170" s="112"/>
      <c r="Z170" s="112"/>
      <c r="AA170" s="112"/>
      <c r="AB170" s="112"/>
      <c r="AC170" s="114"/>
    </row>
    <row r="171" spans="7:29" s="110" customFormat="1" x14ac:dyDescent="0.3">
      <c r="G171" s="112"/>
      <c r="H171" s="112"/>
      <c r="O171" s="114"/>
      <c r="W171" s="112"/>
      <c r="X171" s="112"/>
      <c r="Y171" s="112"/>
      <c r="Z171" s="112"/>
      <c r="AA171" s="112"/>
      <c r="AB171" s="112"/>
      <c r="AC171" s="114"/>
    </row>
    <row r="172" spans="7:29" s="110" customFormat="1" x14ac:dyDescent="0.3">
      <c r="G172" s="112"/>
      <c r="H172" s="112"/>
      <c r="O172" s="114"/>
      <c r="W172" s="112"/>
      <c r="X172" s="112"/>
      <c r="Y172" s="112"/>
      <c r="Z172" s="112"/>
      <c r="AA172" s="112"/>
      <c r="AB172" s="112"/>
      <c r="AC172" s="114"/>
    </row>
    <row r="173" spans="7:29" s="110" customFormat="1" x14ac:dyDescent="0.3">
      <c r="G173" s="112"/>
      <c r="H173" s="112"/>
      <c r="O173" s="114"/>
      <c r="W173" s="112"/>
      <c r="X173" s="112"/>
      <c r="Y173" s="112"/>
      <c r="Z173" s="112"/>
      <c r="AA173" s="112"/>
      <c r="AB173" s="112"/>
      <c r="AC173" s="114"/>
    </row>
    <row r="174" spans="7:29" s="110" customFormat="1" x14ac:dyDescent="0.3">
      <c r="G174" s="112"/>
      <c r="H174" s="112"/>
      <c r="O174" s="114"/>
      <c r="W174" s="112"/>
      <c r="X174" s="112"/>
      <c r="Y174" s="112"/>
      <c r="Z174" s="112"/>
      <c r="AA174" s="112"/>
      <c r="AB174" s="112"/>
      <c r="AC174" s="114"/>
    </row>
    <row r="175" spans="7:29" s="110" customFormat="1" x14ac:dyDescent="0.3">
      <c r="G175" s="112"/>
      <c r="H175" s="112"/>
      <c r="O175" s="114"/>
      <c r="W175" s="112"/>
      <c r="X175" s="112"/>
      <c r="Y175" s="112"/>
      <c r="Z175" s="112"/>
      <c r="AA175" s="112"/>
      <c r="AB175" s="112"/>
      <c r="AC175" s="114"/>
    </row>
    <row r="176" spans="7:29" s="110" customFormat="1" x14ac:dyDescent="0.3">
      <c r="G176" s="112"/>
      <c r="H176" s="112"/>
      <c r="O176" s="114"/>
      <c r="W176" s="112"/>
      <c r="X176" s="112"/>
      <c r="Y176" s="112"/>
      <c r="Z176" s="112"/>
      <c r="AA176" s="112"/>
      <c r="AB176" s="112"/>
      <c r="AC176" s="114"/>
    </row>
    <row r="177" spans="7:29" s="110" customFormat="1" x14ac:dyDescent="0.3">
      <c r="G177" s="112"/>
      <c r="H177" s="112"/>
      <c r="O177" s="114"/>
      <c r="W177" s="112"/>
      <c r="X177" s="112"/>
      <c r="Y177" s="112"/>
      <c r="Z177" s="112"/>
      <c r="AA177" s="112"/>
      <c r="AB177" s="112"/>
      <c r="AC177" s="114"/>
    </row>
    <row r="178" spans="7:29" s="110" customFormat="1" x14ac:dyDescent="0.3">
      <c r="G178" s="112"/>
      <c r="H178" s="112"/>
      <c r="O178" s="114"/>
      <c r="W178" s="112"/>
      <c r="X178" s="112"/>
      <c r="Y178" s="112"/>
      <c r="Z178" s="112"/>
      <c r="AA178" s="112"/>
      <c r="AB178" s="112"/>
      <c r="AC178" s="114"/>
    </row>
    <row r="179" spans="7:29" s="110" customFormat="1" x14ac:dyDescent="0.3">
      <c r="G179" s="112"/>
      <c r="H179" s="112"/>
      <c r="O179" s="114"/>
      <c r="W179" s="112"/>
      <c r="X179" s="112"/>
      <c r="Y179" s="112"/>
      <c r="Z179" s="112"/>
      <c r="AA179" s="112"/>
      <c r="AB179" s="112"/>
      <c r="AC179" s="114"/>
    </row>
    <row r="180" spans="7:29" s="110" customFormat="1" x14ac:dyDescent="0.3">
      <c r="G180" s="112"/>
      <c r="H180" s="112"/>
      <c r="O180" s="114"/>
      <c r="W180" s="112"/>
      <c r="X180" s="112"/>
      <c r="Y180" s="112"/>
      <c r="Z180" s="112"/>
      <c r="AA180" s="112"/>
      <c r="AB180" s="112"/>
      <c r="AC180" s="114"/>
    </row>
    <row r="181" spans="7:29" s="110" customFormat="1" x14ac:dyDescent="0.3">
      <c r="G181" s="112"/>
      <c r="H181" s="112"/>
      <c r="O181" s="114"/>
      <c r="W181" s="112"/>
      <c r="X181" s="112"/>
      <c r="Y181" s="112"/>
      <c r="Z181" s="112"/>
      <c r="AA181" s="112"/>
      <c r="AB181" s="112"/>
      <c r="AC181" s="114"/>
    </row>
    <row r="182" spans="7:29" s="110" customFormat="1" x14ac:dyDescent="0.3">
      <c r="G182" s="112"/>
      <c r="H182" s="112"/>
      <c r="O182" s="114"/>
      <c r="W182" s="112"/>
      <c r="X182" s="112"/>
      <c r="Y182" s="112"/>
      <c r="Z182" s="112"/>
      <c r="AA182" s="112"/>
      <c r="AB182" s="112"/>
      <c r="AC182" s="114"/>
    </row>
    <row r="183" spans="7:29" s="110" customFormat="1" x14ac:dyDescent="0.3">
      <c r="G183" s="112"/>
      <c r="H183" s="112"/>
      <c r="O183" s="114"/>
      <c r="W183" s="112"/>
      <c r="X183" s="112"/>
      <c r="Y183" s="112"/>
      <c r="Z183" s="112"/>
      <c r="AA183" s="112"/>
      <c r="AB183" s="112"/>
      <c r="AC183" s="114"/>
    </row>
    <row r="184" spans="7:29" s="110" customFormat="1" x14ac:dyDescent="0.3">
      <c r="G184" s="112"/>
      <c r="H184" s="112"/>
      <c r="O184" s="114"/>
      <c r="W184" s="112"/>
      <c r="X184" s="112"/>
      <c r="Y184" s="112"/>
      <c r="Z184" s="112"/>
      <c r="AA184" s="112"/>
      <c r="AB184" s="112"/>
      <c r="AC184" s="114"/>
    </row>
    <row r="185" spans="7:29" s="110" customFormat="1" x14ac:dyDescent="0.3">
      <c r="G185" s="112"/>
      <c r="H185" s="112"/>
      <c r="O185" s="114"/>
      <c r="W185" s="112"/>
      <c r="X185" s="112"/>
      <c r="Y185" s="112"/>
      <c r="Z185" s="112"/>
      <c r="AA185" s="112"/>
      <c r="AB185" s="112"/>
      <c r="AC185" s="114"/>
    </row>
    <row r="186" spans="7:29" s="110" customFormat="1" x14ac:dyDescent="0.3">
      <c r="G186" s="112"/>
      <c r="H186" s="112"/>
      <c r="O186" s="114"/>
      <c r="W186" s="112"/>
      <c r="X186" s="112"/>
      <c r="Y186" s="112"/>
      <c r="Z186" s="112"/>
      <c r="AA186" s="112"/>
      <c r="AB186" s="112"/>
      <c r="AC186" s="114"/>
    </row>
    <row r="187" spans="7:29" s="110" customFormat="1" x14ac:dyDescent="0.3">
      <c r="G187" s="112"/>
      <c r="H187" s="112"/>
      <c r="O187" s="114"/>
      <c r="W187" s="112"/>
      <c r="X187" s="112"/>
      <c r="Y187" s="112"/>
      <c r="Z187" s="112"/>
      <c r="AA187" s="112"/>
      <c r="AB187" s="112"/>
      <c r="AC187" s="114"/>
    </row>
    <row r="188" spans="7:29" s="110" customFormat="1" x14ac:dyDescent="0.3">
      <c r="G188" s="112"/>
      <c r="H188" s="112"/>
      <c r="O188" s="114"/>
      <c r="W188" s="112"/>
      <c r="X188" s="112"/>
      <c r="Y188" s="112"/>
      <c r="Z188" s="112"/>
      <c r="AA188" s="112"/>
      <c r="AB188" s="112"/>
      <c r="AC188" s="114"/>
    </row>
    <row r="189" spans="7:29" s="110" customFormat="1" x14ac:dyDescent="0.3">
      <c r="G189" s="112"/>
      <c r="H189" s="112"/>
      <c r="O189" s="114"/>
      <c r="W189" s="112"/>
      <c r="X189" s="112"/>
      <c r="Y189" s="112"/>
      <c r="Z189" s="112"/>
      <c r="AA189" s="112"/>
      <c r="AB189" s="112"/>
      <c r="AC189" s="114"/>
    </row>
    <row r="190" spans="7:29" s="110" customFormat="1" x14ac:dyDescent="0.3">
      <c r="G190" s="112"/>
      <c r="H190" s="112"/>
      <c r="O190" s="114"/>
      <c r="W190" s="112"/>
      <c r="X190" s="112"/>
      <c r="Y190" s="112"/>
      <c r="Z190" s="112"/>
      <c r="AA190" s="112"/>
      <c r="AB190" s="112"/>
      <c r="AC190" s="114"/>
    </row>
    <row r="191" spans="7:29" s="110" customFormat="1" x14ac:dyDescent="0.3">
      <c r="G191" s="112"/>
      <c r="H191" s="112"/>
      <c r="O191" s="114"/>
      <c r="W191" s="112"/>
      <c r="X191" s="112"/>
      <c r="Y191" s="112"/>
      <c r="Z191" s="112"/>
      <c r="AA191" s="112"/>
      <c r="AB191" s="112"/>
      <c r="AC191" s="114"/>
    </row>
    <row r="192" spans="7:29" s="110" customFormat="1" x14ac:dyDescent="0.3">
      <c r="G192" s="112"/>
      <c r="H192" s="112"/>
      <c r="O192" s="114"/>
      <c r="W192" s="112"/>
      <c r="X192" s="112"/>
      <c r="Y192" s="112"/>
      <c r="Z192" s="112"/>
      <c r="AA192" s="112"/>
      <c r="AB192" s="112"/>
      <c r="AC192" s="114"/>
    </row>
    <row r="193" spans="7:29" s="110" customFormat="1" x14ac:dyDescent="0.3">
      <c r="G193" s="112"/>
      <c r="H193" s="112"/>
      <c r="O193" s="114"/>
      <c r="W193" s="112"/>
      <c r="X193" s="112"/>
      <c r="Y193" s="112"/>
      <c r="Z193" s="112"/>
      <c r="AA193" s="112"/>
      <c r="AB193" s="112"/>
      <c r="AC193" s="114"/>
    </row>
    <row r="194" spans="7:29" s="110" customFormat="1" x14ac:dyDescent="0.3">
      <c r="G194" s="112"/>
      <c r="H194" s="112"/>
      <c r="O194" s="114"/>
      <c r="W194" s="112"/>
      <c r="X194" s="112"/>
      <c r="Y194" s="112"/>
      <c r="Z194" s="112"/>
      <c r="AA194" s="112"/>
      <c r="AB194" s="112"/>
      <c r="AC194" s="114"/>
    </row>
    <row r="195" spans="7:29" s="110" customFormat="1" x14ac:dyDescent="0.3">
      <c r="G195" s="112"/>
      <c r="H195" s="112"/>
      <c r="O195" s="114"/>
      <c r="W195" s="112"/>
      <c r="X195" s="112"/>
      <c r="Y195" s="112"/>
      <c r="Z195" s="112"/>
      <c r="AA195" s="112"/>
      <c r="AB195" s="112"/>
      <c r="AC195" s="114"/>
    </row>
    <row r="196" spans="7:29" s="110" customFormat="1" x14ac:dyDescent="0.3">
      <c r="G196" s="112"/>
      <c r="H196" s="112"/>
      <c r="O196" s="114"/>
      <c r="W196" s="112"/>
      <c r="X196" s="112"/>
      <c r="Y196" s="112"/>
      <c r="Z196" s="112"/>
      <c r="AA196" s="112"/>
      <c r="AB196" s="112"/>
      <c r="AC196" s="114"/>
    </row>
    <row r="197" spans="7:29" s="110" customFormat="1" x14ac:dyDescent="0.3">
      <c r="G197" s="112"/>
      <c r="H197" s="112"/>
      <c r="O197" s="114"/>
      <c r="W197" s="112"/>
      <c r="X197" s="112"/>
      <c r="Y197" s="112"/>
      <c r="Z197" s="112"/>
      <c r="AA197" s="112"/>
      <c r="AB197" s="112"/>
      <c r="AC197" s="114"/>
    </row>
    <row r="198" spans="7:29" s="110" customFormat="1" x14ac:dyDescent="0.3">
      <c r="G198" s="112"/>
      <c r="H198" s="112"/>
      <c r="O198" s="114"/>
      <c r="W198" s="112"/>
      <c r="X198" s="112"/>
      <c r="Y198" s="112"/>
      <c r="Z198" s="112"/>
      <c r="AA198" s="112"/>
      <c r="AB198" s="112"/>
      <c r="AC198" s="114"/>
    </row>
    <row r="199" spans="7:29" s="110" customFormat="1" x14ac:dyDescent="0.3">
      <c r="G199" s="112"/>
      <c r="H199" s="112"/>
      <c r="O199" s="114"/>
      <c r="W199" s="112"/>
      <c r="X199" s="112"/>
      <c r="Y199" s="112"/>
      <c r="Z199" s="112"/>
      <c r="AA199" s="112"/>
      <c r="AB199" s="112"/>
      <c r="AC199" s="114"/>
    </row>
    <row r="200" spans="7:29" s="110" customFormat="1" x14ac:dyDescent="0.3">
      <c r="G200" s="112"/>
      <c r="H200" s="112"/>
      <c r="O200" s="114"/>
      <c r="W200" s="112"/>
      <c r="X200" s="112"/>
      <c r="Y200" s="112"/>
      <c r="Z200" s="112"/>
      <c r="AA200" s="112"/>
      <c r="AB200" s="112"/>
      <c r="AC200" s="114"/>
    </row>
    <row r="201" spans="7:29" s="110" customFormat="1" x14ac:dyDescent="0.3">
      <c r="G201" s="112"/>
      <c r="H201" s="112"/>
      <c r="O201" s="114"/>
      <c r="W201" s="112"/>
      <c r="X201" s="112"/>
      <c r="Y201" s="112"/>
      <c r="Z201" s="112"/>
      <c r="AA201" s="112"/>
      <c r="AB201" s="112"/>
      <c r="AC201" s="114"/>
    </row>
    <row r="202" spans="7:29" s="110" customFormat="1" x14ac:dyDescent="0.3">
      <c r="G202" s="112"/>
      <c r="H202" s="112"/>
      <c r="O202" s="114"/>
      <c r="W202" s="112"/>
      <c r="X202" s="112"/>
      <c r="Y202" s="112"/>
      <c r="Z202" s="112"/>
      <c r="AA202" s="112"/>
      <c r="AB202" s="112"/>
      <c r="AC202" s="114"/>
    </row>
    <row r="203" spans="7:29" s="110" customFormat="1" x14ac:dyDescent="0.3">
      <c r="G203" s="112"/>
      <c r="H203" s="112"/>
      <c r="O203" s="114"/>
      <c r="W203" s="112"/>
      <c r="X203" s="112"/>
      <c r="Y203" s="112"/>
      <c r="Z203" s="112"/>
      <c r="AA203" s="112"/>
      <c r="AB203" s="112"/>
      <c r="AC203" s="114"/>
    </row>
    <row r="204" spans="7:29" s="110" customFormat="1" x14ac:dyDescent="0.3">
      <c r="G204" s="112"/>
      <c r="H204" s="112"/>
      <c r="O204" s="114"/>
      <c r="W204" s="112"/>
      <c r="X204" s="112"/>
      <c r="Y204" s="112"/>
      <c r="Z204" s="112"/>
      <c r="AA204" s="112"/>
      <c r="AB204" s="112"/>
      <c r="AC204" s="114"/>
    </row>
    <row r="205" spans="7:29" s="110" customFormat="1" x14ac:dyDescent="0.3">
      <c r="G205" s="112"/>
      <c r="H205" s="112"/>
      <c r="O205" s="114"/>
      <c r="W205" s="112"/>
      <c r="X205" s="112"/>
      <c r="Y205" s="112"/>
      <c r="Z205" s="112"/>
      <c r="AA205" s="112"/>
      <c r="AB205" s="112"/>
      <c r="AC205" s="114"/>
    </row>
    <row r="206" spans="7:29" s="110" customFormat="1" x14ac:dyDescent="0.3">
      <c r="G206" s="112"/>
      <c r="H206" s="112"/>
      <c r="O206" s="114"/>
      <c r="W206" s="112"/>
      <c r="X206" s="112"/>
      <c r="Y206" s="112"/>
      <c r="Z206" s="112"/>
      <c r="AA206" s="112"/>
      <c r="AB206" s="112"/>
      <c r="AC206" s="114"/>
    </row>
    <row r="207" spans="7:29" s="110" customFormat="1" x14ac:dyDescent="0.3">
      <c r="G207" s="112"/>
      <c r="H207" s="112"/>
      <c r="O207" s="114"/>
      <c r="W207" s="112"/>
      <c r="X207" s="112"/>
      <c r="Y207" s="112"/>
      <c r="Z207" s="112"/>
      <c r="AA207" s="112"/>
      <c r="AB207" s="112"/>
      <c r="AC207" s="114"/>
    </row>
    <row r="208" spans="7:29" s="110" customFormat="1" x14ac:dyDescent="0.3">
      <c r="G208" s="112"/>
      <c r="H208" s="112"/>
      <c r="O208" s="114"/>
      <c r="W208" s="112"/>
      <c r="X208" s="112"/>
      <c r="Y208" s="112"/>
      <c r="Z208" s="112"/>
      <c r="AA208" s="112"/>
      <c r="AB208" s="112"/>
      <c r="AC208" s="114"/>
    </row>
    <row r="209" spans="7:29" s="110" customFormat="1" x14ac:dyDescent="0.3">
      <c r="G209" s="112"/>
      <c r="H209" s="112"/>
      <c r="O209" s="114"/>
      <c r="W209" s="112"/>
      <c r="X209" s="112"/>
      <c r="Y209" s="112"/>
      <c r="Z209" s="112"/>
      <c r="AA209" s="112"/>
      <c r="AB209" s="112"/>
      <c r="AC209" s="114"/>
    </row>
    <row r="210" spans="7:29" s="110" customFormat="1" x14ac:dyDescent="0.3">
      <c r="G210" s="112"/>
      <c r="H210" s="112"/>
      <c r="O210" s="114"/>
      <c r="W210" s="112"/>
      <c r="X210" s="112"/>
      <c r="Y210" s="112"/>
      <c r="Z210" s="112"/>
      <c r="AA210" s="112"/>
      <c r="AB210" s="112"/>
      <c r="AC210" s="114"/>
    </row>
    <row r="211" spans="7:29" s="110" customFormat="1" x14ac:dyDescent="0.3">
      <c r="G211" s="112"/>
      <c r="H211" s="112"/>
      <c r="O211" s="114"/>
      <c r="W211" s="112"/>
      <c r="X211" s="112"/>
      <c r="Y211" s="112"/>
      <c r="Z211" s="112"/>
      <c r="AA211" s="112"/>
      <c r="AB211" s="112"/>
      <c r="AC211" s="114"/>
    </row>
    <row r="212" spans="7:29" s="110" customFormat="1" x14ac:dyDescent="0.3">
      <c r="G212" s="112"/>
      <c r="H212" s="112"/>
      <c r="O212" s="114"/>
      <c r="W212" s="112"/>
      <c r="X212" s="112"/>
      <c r="Y212" s="112"/>
      <c r="Z212" s="112"/>
      <c r="AA212" s="112"/>
      <c r="AB212" s="112"/>
      <c r="AC212" s="114"/>
    </row>
    <row r="213" spans="7:29" s="110" customFormat="1" x14ac:dyDescent="0.3">
      <c r="G213" s="112"/>
      <c r="H213" s="112"/>
      <c r="O213" s="114"/>
      <c r="W213" s="112"/>
      <c r="X213" s="112"/>
      <c r="Y213" s="112"/>
      <c r="Z213" s="112"/>
      <c r="AA213" s="112"/>
      <c r="AB213" s="112"/>
      <c r="AC213" s="114"/>
    </row>
    <row r="214" spans="7:29" s="110" customFormat="1" x14ac:dyDescent="0.3">
      <c r="G214" s="112"/>
      <c r="H214" s="112"/>
      <c r="O214" s="114"/>
      <c r="W214" s="112"/>
      <c r="X214" s="112"/>
      <c r="Y214" s="112"/>
      <c r="Z214" s="112"/>
      <c r="AA214" s="112"/>
      <c r="AB214" s="112"/>
      <c r="AC214" s="114"/>
    </row>
    <row r="215" spans="7:29" s="110" customFormat="1" x14ac:dyDescent="0.3">
      <c r="G215" s="112"/>
      <c r="H215" s="112"/>
      <c r="O215" s="114"/>
      <c r="W215" s="112"/>
      <c r="X215" s="112"/>
      <c r="Y215" s="112"/>
      <c r="Z215" s="112"/>
      <c r="AA215" s="112"/>
      <c r="AB215" s="112"/>
      <c r="AC215" s="114"/>
    </row>
    <row r="216" spans="7:29" s="110" customFormat="1" x14ac:dyDescent="0.3">
      <c r="G216" s="112"/>
      <c r="H216" s="112"/>
      <c r="O216" s="114"/>
      <c r="W216" s="112"/>
      <c r="X216" s="112"/>
      <c r="Y216" s="112"/>
      <c r="Z216" s="112"/>
      <c r="AA216" s="112"/>
      <c r="AB216" s="112"/>
      <c r="AC216" s="114"/>
    </row>
    <row r="217" spans="7:29" s="110" customFormat="1" x14ac:dyDescent="0.3">
      <c r="G217" s="112"/>
      <c r="H217" s="112"/>
      <c r="O217" s="114"/>
      <c r="W217" s="112"/>
      <c r="X217" s="112"/>
      <c r="Y217" s="112"/>
      <c r="Z217" s="112"/>
      <c r="AA217" s="112"/>
      <c r="AB217" s="112"/>
      <c r="AC217" s="114"/>
    </row>
    <row r="218" spans="7:29" s="110" customFormat="1" x14ac:dyDescent="0.3">
      <c r="G218" s="112"/>
      <c r="H218" s="112"/>
      <c r="O218" s="114"/>
      <c r="W218" s="112"/>
      <c r="X218" s="112"/>
      <c r="Y218" s="112"/>
      <c r="Z218" s="112"/>
      <c r="AA218" s="112"/>
      <c r="AB218" s="112"/>
      <c r="AC218" s="114"/>
    </row>
    <row r="219" spans="7:29" s="110" customFormat="1" x14ac:dyDescent="0.3">
      <c r="G219" s="112"/>
      <c r="H219" s="112"/>
      <c r="O219" s="114"/>
      <c r="W219" s="112"/>
      <c r="X219" s="112"/>
      <c r="Y219" s="112"/>
      <c r="Z219" s="112"/>
      <c r="AA219" s="112"/>
      <c r="AB219" s="112"/>
      <c r="AC219" s="114"/>
    </row>
    <row r="220" spans="7:29" s="110" customFormat="1" x14ac:dyDescent="0.3">
      <c r="G220" s="112"/>
      <c r="H220" s="112"/>
      <c r="O220" s="114"/>
      <c r="W220" s="112"/>
      <c r="X220" s="112"/>
      <c r="Y220" s="112"/>
      <c r="Z220" s="112"/>
      <c r="AA220" s="112"/>
      <c r="AB220" s="112"/>
      <c r="AC220" s="114"/>
    </row>
    <row r="221" spans="7:29" s="110" customFormat="1" x14ac:dyDescent="0.3">
      <c r="G221" s="112"/>
      <c r="H221" s="112"/>
      <c r="O221" s="114"/>
      <c r="W221" s="112"/>
      <c r="X221" s="112"/>
      <c r="Y221" s="112"/>
      <c r="Z221" s="112"/>
      <c r="AA221" s="112"/>
      <c r="AB221" s="112"/>
      <c r="AC221" s="114"/>
    </row>
    <row r="222" spans="7:29" s="110" customFormat="1" x14ac:dyDescent="0.3">
      <c r="G222" s="112"/>
      <c r="H222" s="112"/>
      <c r="O222" s="114"/>
      <c r="W222" s="112"/>
      <c r="X222" s="112"/>
      <c r="Y222" s="112"/>
      <c r="Z222" s="112"/>
      <c r="AA222" s="112"/>
      <c r="AB222" s="112"/>
      <c r="AC222" s="114"/>
    </row>
    <row r="223" spans="7:29" s="110" customFormat="1" x14ac:dyDescent="0.3">
      <c r="G223" s="112"/>
      <c r="H223" s="112"/>
      <c r="O223" s="114"/>
      <c r="W223" s="112"/>
      <c r="X223" s="112"/>
      <c r="Y223" s="112"/>
      <c r="Z223" s="112"/>
      <c r="AA223" s="112"/>
      <c r="AB223" s="112"/>
      <c r="AC223" s="114"/>
    </row>
    <row r="224" spans="7:29" s="110" customFormat="1" x14ac:dyDescent="0.3">
      <c r="G224" s="112"/>
      <c r="H224" s="112"/>
      <c r="O224" s="114"/>
      <c r="W224" s="112"/>
      <c r="X224" s="112"/>
      <c r="Y224" s="112"/>
      <c r="Z224" s="112"/>
      <c r="AA224" s="112"/>
      <c r="AB224" s="112"/>
      <c r="AC224" s="114"/>
    </row>
    <row r="225" spans="7:29" s="110" customFormat="1" x14ac:dyDescent="0.3">
      <c r="G225" s="112"/>
      <c r="H225" s="112"/>
      <c r="O225" s="114"/>
      <c r="W225" s="112"/>
      <c r="X225" s="112"/>
      <c r="Y225" s="112"/>
      <c r="Z225" s="112"/>
      <c r="AA225" s="112"/>
      <c r="AB225" s="112"/>
      <c r="AC225" s="114"/>
    </row>
    <row r="226" spans="7:29" s="110" customFormat="1" x14ac:dyDescent="0.3">
      <c r="G226" s="112"/>
      <c r="H226" s="112"/>
      <c r="O226" s="114"/>
      <c r="W226" s="112"/>
      <c r="X226" s="112"/>
      <c r="Y226" s="112"/>
      <c r="Z226" s="112"/>
      <c r="AA226" s="112"/>
      <c r="AB226" s="112"/>
      <c r="AC226" s="114"/>
    </row>
    <row r="227" spans="7:29" s="110" customFormat="1" x14ac:dyDescent="0.3">
      <c r="G227" s="112"/>
      <c r="H227" s="112"/>
      <c r="O227" s="114"/>
      <c r="W227" s="112"/>
      <c r="X227" s="112"/>
      <c r="Y227" s="112"/>
      <c r="Z227" s="112"/>
      <c r="AA227" s="112"/>
      <c r="AB227" s="112"/>
      <c r="AC227" s="114"/>
    </row>
    <row r="228" spans="7:29" s="110" customFormat="1" x14ac:dyDescent="0.3">
      <c r="G228" s="112"/>
      <c r="H228" s="112"/>
      <c r="O228" s="114"/>
      <c r="W228" s="112"/>
      <c r="X228" s="112"/>
      <c r="Y228" s="112"/>
      <c r="Z228" s="112"/>
      <c r="AA228" s="112"/>
      <c r="AB228" s="112"/>
      <c r="AC228" s="114"/>
    </row>
    <row r="229" spans="7:29" s="110" customFormat="1" x14ac:dyDescent="0.3">
      <c r="G229" s="112"/>
      <c r="H229" s="112"/>
      <c r="O229" s="114"/>
      <c r="W229" s="112"/>
      <c r="X229" s="112"/>
      <c r="Y229" s="112"/>
      <c r="Z229" s="112"/>
      <c r="AA229" s="112"/>
      <c r="AB229" s="112"/>
      <c r="AC229" s="114"/>
    </row>
    <row r="230" spans="7:29" s="110" customFormat="1" x14ac:dyDescent="0.3">
      <c r="G230" s="112"/>
      <c r="H230" s="112"/>
      <c r="O230" s="114"/>
      <c r="W230" s="112"/>
      <c r="X230" s="112"/>
      <c r="Y230" s="112"/>
      <c r="Z230" s="112"/>
      <c r="AA230" s="112"/>
      <c r="AB230" s="112"/>
      <c r="AC230" s="114"/>
    </row>
    <row r="231" spans="7:29" s="110" customFormat="1" x14ac:dyDescent="0.3">
      <c r="G231" s="112"/>
      <c r="H231" s="112"/>
      <c r="O231" s="114"/>
      <c r="W231" s="112"/>
      <c r="X231" s="112"/>
      <c r="Y231" s="112"/>
      <c r="Z231" s="112"/>
      <c r="AA231" s="112"/>
      <c r="AB231" s="112"/>
      <c r="AC231" s="114"/>
    </row>
    <row r="232" spans="7:29" s="110" customFormat="1" x14ac:dyDescent="0.3">
      <c r="G232" s="112"/>
      <c r="H232" s="112"/>
      <c r="O232" s="114"/>
      <c r="W232" s="112"/>
      <c r="X232" s="112"/>
      <c r="Y232" s="112"/>
      <c r="Z232" s="112"/>
      <c r="AA232" s="112"/>
      <c r="AB232" s="112"/>
      <c r="AC232" s="114"/>
    </row>
    <row r="233" spans="7:29" s="110" customFormat="1" x14ac:dyDescent="0.3">
      <c r="G233" s="112"/>
      <c r="H233" s="112"/>
      <c r="O233" s="114"/>
      <c r="W233" s="112"/>
      <c r="X233" s="112"/>
      <c r="Y233" s="112"/>
      <c r="Z233" s="112"/>
      <c r="AA233" s="112"/>
      <c r="AB233" s="112"/>
      <c r="AC233" s="114"/>
    </row>
    <row r="234" spans="7:29" s="110" customFormat="1" x14ac:dyDescent="0.3">
      <c r="G234" s="112"/>
      <c r="H234" s="112"/>
      <c r="O234" s="114"/>
      <c r="W234" s="112"/>
      <c r="X234" s="112"/>
      <c r="Y234" s="112"/>
      <c r="Z234" s="112"/>
      <c r="AA234" s="112"/>
      <c r="AB234" s="112"/>
      <c r="AC234" s="114"/>
    </row>
    <row r="235" spans="7:29" s="110" customFormat="1" x14ac:dyDescent="0.3">
      <c r="G235" s="112"/>
      <c r="H235" s="112"/>
      <c r="O235" s="114"/>
      <c r="W235" s="112"/>
      <c r="X235" s="112"/>
      <c r="Y235" s="112"/>
      <c r="Z235" s="112"/>
      <c r="AA235" s="112"/>
      <c r="AB235" s="112"/>
      <c r="AC235" s="114"/>
    </row>
    <row r="236" spans="7:29" s="110" customFormat="1" x14ac:dyDescent="0.3">
      <c r="G236" s="112"/>
      <c r="H236" s="112"/>
      <c r="O236" s="114"/>
      <c r="W236" s="112"/>
      <c r="X236" s="112"/>
      <c r="Y236" s="112"/>
      <c r="Z236" s="112"/>
      <c r="AA236" s="112"/>
      <c r="AB236" s="112"/>
      <c r="AC236" s="114"/>
    </row>
    <row r="237" spans="7:29" s="110" customFormat="1" x14ac:dyDescent="0.3">
      <c r="G237" s="112"/>
      <c r="H237" s="112"/>
      <c r="O237" s="114"/>
      <c r="W237" s="112"/>
      <c r="X237" s="112"/>
      <c r="Y237" s="112"/>
      <c r="Z237" s="112"/>
      <c r="AA237" s="112"/>
      <c r="AB237" s="112"/>
      <c r="AC237" s="114"/>
    </row>
    <row r="238" spans="7:29" s="110" customFormat="1" x14ac:dyDescent="0.3">
      <c r="G238" s="112"/>
      <c r="H238" s="112"/>
      <c r="O238" s="114"/>
      <c r="W238" s="112"/>
      <c r="X238" s="112"/>
      <c r="Y238" s="112"/>
      <c r="Z238" s="112"/>
      <c r="AA238" s="112"/>
      <c r="AB238" s="112"/>
      <c r="AC238" s="114"/>
    </row>
    <row r="239" spans="7:29" s="110" customFormat="1" x14ac:dyDescent="0.3">
      <c r="G239" s="112"/>
      <c r="H239" s="112"/>
      <c r="O239" s="114"/>
      <c r="W239" s="112"/>
      <c r="X239" s="112"/>
      <c r="Y239" s="112"/>
      <c r="Z239" s="112"/>
      <c r="AA239" s="112"/>
      <c r="AB239" s="112"/>
      <c r="AC239" s="114"/>
    </row>
    <row r="240" spans="7:29" s="110" customFormat="1" x14ac:dyDescent="0.3">
      <c r="G240" s="112"/>
      <c r="H240" s="112"/>
      <c r="O240" s="114"/>
      <c r="W240" s="112"/>
      <c r="X240" s="112"/>
      <c r="Y240" s="112"/>
      <c r="Z240" s="112"/>
      <c r="AA240" s="112"/>
      <c r="AB240" s="112"/>
      <c r="AC240" s="114"/>
    </row>
    <row r="241" spans="7:29" s="110" customFormat="1" x14ac:dyDescent="0.3">
      <c r="G241" s="112"/>
      <c r="H241" s="112"/>
      <c r="O241" s="114"/>
      <c r="W241" s="112"/>
      <c r="X241" s="112"/>
      <c r="Y241" s="112"/>
      <c r="Z241" s="112"/>
      <c r="AA241" s="112"/>
      <c r="AB241" s="112"/>
      <c r="AC241" s="114"/>
    </row>
    <row r="242" spans="7:29" s="110" customFormat="1" x14ac:dyDescent="0.3">
      <c r="G242" s="112"/>
      <c r="H242" s="112"/>
      <c r="O242" s="114"/>
      <c r="W242" s="112"/>
      <c r="X242" s="112"/>
      <c r="Y242" s="112"/>
      <c r="Z242" s="112"/>
      <c r="AA242" s="112"/>
      <c r="AB242" s="112"/>
      <c r="AC242" s="114"/>
    </row>
    <row r="243" spans="7:29" s="110" customFormat="1" x14ac:dyDescent="0.3">
      <c r="G243" s="112"/>
      <c r="H243" s="112"/>
      <c r="O243" s="114"/>
      <c r="W243" s="112"/>
      <c r="X243" s="112"/>
      <c r="Y243" s="112"/>
      <c r="Z243" s="112"/>
      <c r="AA243" s="112"/>
      <c r="AB243" s="112"/>
      <c r="AC243" s="114"/>
    </row>
    <row r="244" spans="7:29" s="110" customFormat="1" x14ac:dyDescent="0.3">
      <c r="G244" s="112"/>
      <c r="H244" s="112"/>
      <c r="O244" s="114"/>
      <c r="W244" s="112"/>
      <c r="X244" s="112"/>
      <c r="Y244" s="112"/>
      <c r="Z244" s="112"/>
      <c r="AA244" s="112"/>
      <c r="AB244" s="112"/>
      <c r="AC244" s="114"/>
    </row>
    <row r="245" spans="7:29" s="110" customFormat="1" x14ac:dyDescent="0.3">
      <c r="G245" s="112"/>
      <c r="H245" s="112"/>
      <c r="O245" s="114"/>
      <c r="W245" s="112"/>
      <c r="X245" s="112"/>
      <c r="Y245" s="112"/>
      <c r="Z245" s="112"/>
      <c r="AA245" s="112"/>
      <c r="AB245" s="112"/>
      <c r="AC245" s="114"/>
    </row>
    <row r="246" spans="7:29" s="110" customFormat="1" x14ac:dyDescent="0.3">
      <c r="G246" s="112"/>
      <c r="H246" s="112"/>
      <c r="O246" s="114"/>
      <c r="W246" s="112"/>
      <c r="X246" s="112"/>
      <c r="Y246" s="112"/>
      <c r="Z246" s="112"/>
      <c r="AA246" s="112"/>
      <c r="AB246" s="112"/>
      <c r="AC246" s="114"/>
    </row>
    <row r="247" spans="7:29" s="110" customFormat="1" x14ac:dyDescent="0.3">
      <c r="G247" s="112"/>
      <c r="H247" s="112"/>
      <c r="O247" s="114"/>
      <c r="W247" s="112"/>
      <c r="X247" s="112"/>
      <c r="Y247" s="112"/>
      <c r="Z247" s="112"/>
      <c r="AA247" s="112"/>
      <c r="AB247" s="112"/>
      <c r="AC247" s="114"/>
    </row>
    <row r="248" spans="7:29" s="110" customFormat="1" x14ac:dyDescent="0.3">
      <c r="G248" s="112"/>
      <c r="H248" s="112"/>
      <c r="O248" s="114"/>
      <c r="W248" s="112"/>
      <c r="X248" s="112"/>
      <c r="Y248" s="112"/>
      <c r="Z248" s="112"/>
      <c r="AA248" s="112"/>
      <c r="AB248" s="112"/>
      <c r="AC248" s="114"/>
    </row>
    <row r="249" spans="7:29" s="110" customFormat="1" x14ac:dyDescent="0.3">
      <c r="G249" s="112"/>
      <c r="H249" s="112"/>
      <c r="O249" s="114"/>
      <c r="W249" s="112"/>
      <c r="X249" s="112"/>
      <c r="Y249" s="112"/>
      <c r="Z249" s="112"/>
      <c r="AA249" s="112"/>
      <c r="AB249" s="112"/>
      <c r="AC249" s="114"/>
    </row>
    <row r="250" spans="7:29" s="110" customFormat="1" x14ac:dyDescent="0.3">
      <c r="G250" s="112"/>
      <c r="H250" s="112"/>
      <c r="O250" s="114"/>
      <c r="W250" s="112"/>
      <c r="X250" s="112"/>
      <c r="Y250" s="112"/>
      <c r="Z250" s="112"/>
      <c r="AA250" s="112"/>
      <c r="AB250" s="112"/>
      <c r="AC250" s="114"/>
    </row>
    <row r="251" spans="7:29" s="110" customFormat="1" x14ac:dyDescent="0.3">
      <c r="G251" s="112"/>
      <c r="H251" s="112"/>
      <c r="O251" s="114"/>
      <c r="W251" s="112"/>
      <c r="X251" s="112"/>
      <c r="Y251" s="112"/>
      <c r="Z251" s="112"/>
      <c r="AA251" s="112"/>
      <c r="AB251" s="112"/>
      <c r="AC251" s="114"/>
    </row>
    <row r="252" spans="7:29" s="110" customFormat="1" x14ac:dyDescent="0.3">
      <c r="G252" s="112"/>
      <c r="H252" s="112"/>
      <c r="O252" s="114"/>
      <c r="W252" s="112"/>
      <c r="X252" s="112"/>
      <c r="Y252" s="112"/>
      <c r="Z252" s="112"/>
      <c r="AA252" s="112"/>
      <c r="AB252" s="112"/>
      <c r="AC252" s="114"/>
    </row>
    <row r="253" spans="7:29" s="110" customFormat="1" x14ac:dyDescent="0.3">
      <c r="G253" s="112"/>
      <c r="H253" s="112"/>
      <c r="O253" s="114"/>
      <c r="W253" s="112"/>
      <c r="X253" s="112"/>
      <c r="Y253" s="112"/>
      <c r="Z253" s="112"/>
      <c r="AA253" s="112"/>
      <c r="AB253" s="112"/>
      <c r="AC253" s="114"/>
    </row>
    <row r="254" spans="7:29" s="110" customFormat="1" x14ac:dyDescent="0.3">
      <c r="G254" s="112"/>
      <c r="H254" s="112"/>
      <c r="O254" s="114"/>
      <c r="W254" s="112"/>
      <c r="X254" s="112"/>
      <c r="Y254" s="112"/>
      <c r="Z254" s="112"/>
      <c r="AA254" s="112"/>
      <c r="AB254" s="112"/>
      <c r="AC254" s="114"/>
    </row>
    <row r="255" spans="7:29" s="110" customFormat="1" x14ac:dyDescent="0.3">
      <c r="G255" s="112"/>
      <c r="H255" s="112"/>
      <c r="O255" s="114"/>
      <c r="W255" s="112"/>
      <c r="X255" s="112"/>
      <c r="Y255" s="112"/>
      <c r="Z255" s="112"/>
      <c r="AA255" s="112"/>
      <c r="AB255" s="112"/>
      <c r="AC255" s="114"/>
    </row>
    <row r="256" spans="7:29" s="110" customFormat="1" x14ac:dyDescent="0.3">
      <c r="G256" s="112"/>
      <c r="H256" s="112"/>
      <c r="O256" s="114"/>
      <c r="W256" s="112"/>
      <c r="X256" s="112"/>
      <c r="Y256" s="112"/>
      <c r="Z256" s="112"/>
      <c r="AA256" s="112"/>
      <c r="AB256" s="112"/>
      <c r="AC256" s="114"/>
    </row>
    <row r="257" spans="7:29" s="110" customFormat="1" x14ac:dyDescent="0.3">
      <c r="G257" s="112"/>
      <c r="H257" s="112"/>
      <c r="O257" s="114"/>
      <c r="W257" s="112"/>
      <c r="X257" s="112"/>
      <c r="Y257" s="112"/>
      <c r="Z257" s="112"/>
      <c r="AA257" s="112"/>
      <c r="AB257" s="112"/>
      <c r="AC257" s="114"/>
    </row>
    <row r="258" spans="7:29" s="110" customFormat="1" x14ac:dyDescent="0.3">
      <c r="G258" s="112"/>
      <c r="H258" s="112"/>
      <c r="O258" s="114"/>
      <c r="W258" s="112"/>
      <c r="X258" s="112"/>
      <c r="Y258" s="112"/>
      <c r="Z258" s="112"/>
      <c r="AA258" s="112"/>
      <c r="AB258" s="112"/>
      <c r="AC258" s="114"/>
    </row>
    <row r="259" spans="7:29" s="110" customFormat="1" x14ac:dyDescent="0.3">
      <c r="G259" s="112"/>
      <c r="H259" s="112"/>
      <c r="O259" s="114"/>
      <c r="W259" s="112"/>
      <c r="X259" s="112"/>
      <c r="Y259" s="112"/>
      <c r="Z259" s="112"/>
      <c r="AA259" s="112"/>
      <c r="AB259" s="112"/>
      <c r="AC259" s="114"/>
    </row>
    <row r="260" spans="7:29" s="110" customFormat="1" x14ac:dyDescent="0.3">
      <c r="G260" s="112"/>
      <c r="H260" s="112"/>
      <c r="O260" s="114"/>
      <c r="W260" s="112"/>
      <c r="X260" s="112"/>
      <c r="Y260" s="112"/>
      <c r="Z260" s="112"/>
      <c r="AA260" s="112"/>
      <c r="AB260" s="112"/>
      <c r="AC260" s="114"/>
    </row>
    <row r="261" spans="7:29" s="110" customFormat="1" x14ac:dyDescent="0.3">
      <c r="G261" s="112"/>
      <c r="H261" s="112"/>
      <c r="O261" s="114"/>
      <c r="W261" s="112"/>
      <c r="X261" s="112"/>
      <c r="Y261" s="112"/>
      <c r="Z261" s="112"/>
      <c r="AA261" s="112"/>
      <c r="AB261" s="112"/>
      <c r="AC261" s="114"/>
    </row>
    <row r="262" spans="7:29" s="110" customFormat="1" x14ac:dyDescent="0.3">
      <c r="G262" s="112"/>
      <c r="H262" s="112"/>
      <c r="O262" s="114"/>
      <c r="W262" s="112"/>
      <c r="X262" s="112"/>
      <c r="Y262" s="112"/>
      <c r="Z262" s="112"/>
      <c r="AA262" s="112"/>
      <c r="AB262" s="112"/>
      <c r="AC262" s="114"/>
    </row>
    <row r="263" spans="7:29" s="110" customFormat="1" x14ac:dyDescent="0.3">
      <c r="G263" s="112"/>
      <c r="H263" s="112"/>
      <c r="O263" s="114"/>
      <c r="W263" s="112"/>
      <c r="X263" s="112"/>
      <c r="Y263" s="112"/>
      <c r="Z263" s="112"/>
      <c r="AA263" s="112"/>
      <c r="AB263" s="112"/>
      <c r="AC263" s="114"/>
    </row>
    <row r="264" spans="7:29" s="110" customFormat="1" x14ac:dyDescent="0.3">
      <c r="G264" s="112"/>
      <c r="H264" s="112"/>
      <c r="O264" s="114"/>
      <c r="W264" s="112"/>
      <c r="X264" s="112"/>
      <c r="Y264" s="112"/>
      <c r="Z264" s="112"/>
      <c r="AA264" s="112"/>
      <c r="AB264" s="112"/>
      <c r="AC264" s="114"/>
    </row>
    <row r="265" spans="7:29" s="110" customFormat="1" x14ac:dyDescent="0.3">
      <c r="G265" s="112"/>
      <c r="H265" s="112"/>
      <c r="O265" s="114"/>
      <c r="W265" s="112"/>
      <c r="X265" s="112"/>
      <c r="Y265" s="112"/>
      <c r="Z265" s="112"/>
      <c r="AA265" s="112"/>
      <c r="AB265" s="112"/>
      <c r="AC265" s="114"/>
    </row>
    <row r="266" spans="7:29" s="110" customFormat="1" x14ac:dyDescent="0.3">
      <c r="G266" s="112"/>
      <c r="H266" s="112"/>
      <c r="O266" s="114"/>
      <c r="W266" s="112"/>
      <c r="X266" s="112"/>
      <c r="Y266" s="112"/>
      <c r="Z266" s="112"/>
      <c r="AA266" s="112"/>
      <c r="AB266" s="112"/>
      <c r="AC266" s="114"/>
    </row>
    <row r="267" spans="7:29" s="110" customFormat="1" x14ac:dyDescent="0.3">
      <c r="G267" s="112"/>
      <c r="H267" s="112"/>
      <c r="O267" s="114"/>
      <c r="W267" s="112"/>
      <c r="X267" s="112"/>
      <c r="Y267" s="112"/>
      <c r="Z267" s="112"/>
      <c r="AA267" s="112"/>
      <c r="AB267" s="112"/>
      <c r="AC267" s="114"/>
    </row>
    <row r="268" spans="7:29" s="110" customFormat="1" x14ac:dyDescent="0.3">
      <c r="G268" s="112"/>
      <c r="H268" s="112"/>
      <c r="O268" s="114"/>
      <c r="W268" s="112"/>
      <c r="X268" s="112"/>
      <c r="Y268" s="112"/>
      <c r="Z268" s="112"/>
      <c r="AA268" s="112"/>
      <c r="AB268" s="112"/>
      <c r="AC268" s="114"/>
    </row>
    <row r="269" spans="7:29" s="110" customFormat="1" x14ac:dyDescent="0.3">
      <c r="G269" s="112"/>
      <c r="H269" s="112"/>
      <c r="O269" s="114"/>
      <c r="W269" s="112"/>
      <c r="X269" s="112"/>
      <c r="Y269" s="112"/>
      <c r="Z269" s="112"/>
      <c r="AA269" s="112"/>
      <c r="AB269" s="112"/>
      <c r="AC269" s="114"/>
    </row>
    <row r="270" spans="7:29" s="110" customFormat="1" x14ac:dyDescent="0.3">
      <c r="G270" s="112"/>
      <c r="H270" s="112"/>
      <c r="O270" s="114"/>
      <c r="W270" s="112"/>
      <c r="X270" s="112"/>
      <c r="Y270" s="112"/>
      <c r="Z270" s="112"/>
      <c r="AA270" s="112"/>
      <c r="AB270" s="112"/>
      <c r="AC270" s="114"/>
    </row>
    <row r="271" spans="7:29" s="110" customFormat="1" x14ac:dyDescent="0.3">
      <c r="G271" s="112"/>
      <c r="H271" s="112"/>
      <c r="O271" s="114"/>
      <c r="W271" s="112"/>
      <c r="X271" s="112"/>
      <c r="Y271" s="112"/>
      <c r="Z271" s="112"/>
      <c r="AA271" s="112"/>
      <c r="AB271" s="112"/>
      <c r="AC271" s="114"/>
    </row>
    <row r="272" spans="7:29" s="110" customFormat="1" x14ac:dyDescent="0.3">
      <c r="G272" s="112"/>
      <c r="H272" s="112"/>
      <c r="O272" s="114"/>
      <c r="W272" s="112"/>
      <c r="X272" s="112"/>
      <c r="Y272" s="112"/>
      <c r="Z272" s="112"/>
      <c r="AA272" s="112"/>
      <c r="AB272" s="112"/>
      <c r="AC272" s="114"/>
    </row>
    <row r="273" spans="7:29" s="110" customFormat="1" x14ac:dyDescent="0.3">
      <c r="G273" s="112"/>
      <c r="H273" s="112"/>
      <c r="O273" s="114"/>
      <c r="W273" s="112"/>
      <c r="X273" s="112"/>
      <c r="Y273" s="112"/>
      <c r="Z273" s="112"/>
      <c r="AA273" s="112"/>
      <c r="AB273" s="112"/>
      <c r="AC273" s="114"/>
    </row>
    <row r="274" spans="7:29" s="110" customFormat="1" x14ac:dyDescent="0.3">
      <c r="G274" s="112"/>
      <c r="H274" s="112"/>
      <c r="O274" s="114"/>
      <c r="W274" s="112"/>
      <c r="X274" s="112"/>
      <c r="Y274" s="112"/>
      <c r="Z274" s="112"/>
      <c r="AA274" s="112"/>
      <c r="AB274" s="112"/>
      <c r="AC274" s="114"/>
    </row>
    <row r="275" spans="7:29" s="110" customFormat="1" x14ac:dyDescent="0.3">
      <c r="G275" s="112"/>
      <c r="H275" s="112"/>
      <c r="O275" s="114"/>
      <c r="W275" s="112"/>
      <c r="X275" s="112"/>
      <c r="Y275" s="112"/>
      <c r="Z275" s="112"/>
      <c r="AA275" s="112"/>
      <c r="AB275" s="112"/>
      <c r="AC275" s="114"/>
    </row>
    <row r="276" spans="7:29" s="110" customFormat="1" x14ac:dyDescent="0.3">
      <c r="G276" s="112"/>
      <c r="H276" s="112"/>
      <c r="O276" s="114"/>
      <c r="W276" s="112"/>
      <c r="X276" s="112"/>
      <c r="Y276" s="112"/>
      <c r="Z276" s="112"/>
      <c r="AA276" s="112"/>
      <c r="AB276" s="112"/>
      <c r="AC276" s="114"/>
    </row>
    <row r="277" spans="7:29" s="110" customFormat="1" x14ac:dyDescent="0.3">
      <c r="G277" s="112"/>
      <c r="H277" s="112"/>
      <c r="O277" s="114"/>
      <c r="W277" s="112"/>
      <c r="X277" s="112"/>
      <c r="Y277" s="112"/>
      <c r="Z277" s="112"/>
      <c r="AA277" s="112"/>
      <c r="AB277" s="112"/>
      <c r="AC277" s="114"/>
    </row>
    <row r="278" spans="7:29" s="110" customFormat="1" x14ac:dyDescent="0.3">
      <c r="G278" s="112"/>
      <c r="H278" s="112"/>
      <c r="O278" s="114"/>
      <c r="W278" s="112"/>
      <c r="X278" s="112"/>
      <c r="Y278" s="112"/>
      <c r="Z278" s="112"/>
      <c r="AA278" s="112"/>
      <c r="AB278" s="112"/>
      <c r="AC278" s="114"/>
    </row>
    <row r="279" spans="7:29" s="110" customFormat="1" x14ac:dyDescent="0.3">
      <c r="G279" s="112"/>
      <c r="H279" s="112"/>
      <c r="O279" s="114"/>
      <c r="W279" s="112"/>
      <c r="X279" s="112"/>
      <c r="Y279" s="112"/>
      <c r="Z279" s="112"/>
      <c r="AA279" s="112"/>
      <c r="AB279" s="112"/>
      <c r="AC279" s="114"/>
    </row>
    <row r="280" spans="7:29" s="110" customFormat="1" x14ac:dyDescent="0.3">
      <c r="G280" s="112"/>
      <c r="H280" s="112"/>
      <c r="O280" s="114"/>
      <c r="W280" s="112"/>
      <c r="X280" s="112"/>
      <c r="Y280" s="112"/>
      <c r="Z280" s="112"/>
      <c r="AA280" s="112"/>
      <c r="AB280" s="112"/>
      <c r="AC280" s="114"/>
    </row>
    <row r="281" spans="7:29" s="110" customFormat="1" x14ac:dyDescent="0.3">
      <c r="G281" s="112"/>
      <c r="H281" s="112"/>
      <c r="O281" s="114"/>
      <c r="W281" s="112"/>
      <c r="X281" s="112"/>
      <c r="Y281" s="112"/>
      <c r="Z281" s="112"/>
      <c r="AA281" s="112"/>
      <c r="AB281" s="112"/>
      <c r="AC281" s="114"/>
    </row>
    <row r="282" spans="7:29" s="110" customFormat="1" x14ac:dyDescent="0.3">
      <c r="G282" s="112"/>
      <c r="H282" s="112"/>
      <c r="O282" s="114"/>
      <c r="W282" s="112"/>
      <c r="X282" s="112"/>
      <c r="Y282" s="112"/>
      <c r="Z282" s="112"/>
      <c r="AA282" s="112"/>
      <c r="AB282" s="112"/>
      <c r="AC282" s="114"/>
    </row>
    <row r="283" spans="7:29" s="110" customFormat="1" x14ac:dyDescent="0.3">
      <c r="G283" s="112"/>
      <c r="H283" s="112"/>
      <c r="O283" s="114"/>
      <c r="W283" s="112"/>
      <c r="X283" s="112"/>
      <c r="Y283" s="112"/>
      <c r="Z283" s="112"/>
      <c r="AA283" s="112"/>
      <c r="AB283" s="112"/>
      <c r="AC283" s="114"/>
    </row>
    <row r="284" spans="7:29" s="110" customFormat="1" x14ac:dyDescent="0.3">
      <c r="G284" s="112"/>
      <c r="H284" s="112"/>
      <c r="O284" s="114"/>
      <c r="W284" s="112"/>
      <c r="X284" s="112"/>
      <c r="Y284" s="112"/>
      <c r="Z284" s="112"/>
      <c r="AA284" s="112"/>
      <c r="AB284" s="112"/>
      <c r="AC284" s="114"/>
    </row>
    <row r="285" spans="7:29" s="110" customFormat="1" x14ac:dyDescent="0.3">
      <c r="G285" s="112"/>
      <c r="H285" s="112"/>
      <c r="O285" s="114"/>
      <c r="W285" s="112"/>
      <c r="X285" s="112"/>
      <c r="Y285" s="112"/>
      <c r="Z285" s="112"/>
      <c r="AA285" s="112"/>
      <c r="AB285" s="112"/>
      <c r="AC285" s="114"/>
    </row>
    <row r="286" spans="7:29" s="110" customFormat="1" x14ac:dyDescent="0.3">
      <c r="G286" s="112"/>
      <c r="H286" s="112"/>
      <c r="O286" s="114"/>
      <c r="W286" s="112"/>
      <c r="X286" s="112"/>
      <c r="Y286" s="112"/>
      <c r="Z286" s="112"/>
      <c r="AA286" s="112"/>
      <c r="AB286" s="112"/>
      <c r="AC286" s="114"/>
    </row>
    <row r="287" spans="7:29" s="110" customFormat="1" x14ac:dyDescent="0.3">
      <c r="G287" s="112"/>
      <c r="H287" s="112"/>
      <c r="O287" s="114"/>
      <c r="W287" s="112"/>
      <c r="X287" s="112"/>
      <c r="Y287" s="112"/>
      <c r="Z287" s="112"/>
      <c r="AA287" s="112"/>
      <c r="AB287" s="112"/>
      <c r="AC287" s="114"/>
    </row>
    <row r="288" spans="7:29" s="110" customFormat="1" x14ac:dyDescent="0.3">
      <c r="G288" s="112"/>
      <c r="H288" s="112"/>
      <c r="O288" s="114"/>
      <c r="W288" s="112"/>
      <c r="X288" s="112"/>
      <c r="Y288" s="112"/>
      <c r="Z288" s="112"/>
      <c r="AA288" s="112"/>
      <c r="AB288" s="112"/>
      <c r="AC288" s="114"/>
    </row>
    <row r="289" spans="7:29" s="110" customFormat="1" x14ac:dyDescent="0.3">
      <c r="G289" s="112"/>
      <c r="H289" s="112"/>
      <c r="O289" s="114"/>
      <c r="W289" s="112"/>
      <c r="X289" s="112"/>
      <c r="Y289" s="112"/>
      <c r="Z289" s="112"/>
      <c r="AA289" s="112"/>
      <c r="AB289" s="112"/>
      <c r="AC289" s="114"/>
    </row>
    <row r="290" spans="7:29" s="110" customFormat="1" x14ac:dyDescent="0.3">
      <c r="G290" s="112"/>
      <c r="H290" s="112"/>
      <c r="O290" s="114"/>
      <c r="W290" s="112"/>
      <c r="X290" s="112"/>
      <c r="Y290" s="112"/>
      <c r="Z290" s="112"/>
      <c r="AA290" s="112"/>
      <c r="AB290" s="112"/>
      <c r="AC290" s="114"/>
    </row>
    <row r="291" spans="7:29" s="110" customFormat="1" x14ac:dyDescent="0.3">
      <c r="G291" s="112"/>
      <c r="H291" s="112"/>
      <c r="O291" s="114"/>
      <c r="W291" s="112"/>
      <c r="X291" s="112"/>
      <c r="Y291" s="112"/>
      <c r="Z291" s="112"/>
      <c r="AA291" s="112"/>
      <c r="AB291" s="112"/>
      <c r="AC291" s="114"/>
    </row>
    <row r="292" spans="7:29" s="110" customFormat="1" x14ac:dyDescent="0.3">
      <c r="G292" s="112"/>
      <c r="H292" s="112"/>
      <c r="O292" s="114"/>
      <c r="W292" s="112"/>
      <c r="X292" s="112"/>
      <c r="Y292" s="112"/>
      <c r="Z292" s="112"/>
      <c r="AA292" s="112"/>
      <c r="AB292" s="112"/>
      <c r="AC292" s="114"/>
    </row>
    <row r="293" spans="7:29" s="110" customFormat="1" x14ac:dyDescent="0.3">
      <c r="G293" s="112"/>
      <c r="H293" s="112"/>
      <c r="O293" s="114"/>
      <c r="W293" s="112"/>
      <c r="X293" s="112"/>
      <c r="Y293" s="112"/>
      <c r="Z293" s="112"/>
      <c r="AA293" s="112"/>
      <c r="AB293" s="112"/>
      <c r="AC293" s="114"/>
    </row>
    <row r="294" spans="7:29" s="110" customFormat="1" x14ac:dyDescent="0.3">
      <c r="G294" s="112"/>
      <c r="H294" s="112"/>
      <c r="O294" s="114"/>
      <c r="W294" s="112"/>
      <c r="X294" s="112"/>
      <c r="Y294" s="112"/>
      <c r="Z294" s="112"/>
      <c r="AA294" s="112"/>
      <c r="AB294" s="112"/>
      <c r="AC294" s="114"/>
    </row>
    <row r="295" spans="7:29" s="110" customFormat="1" x14ac:dyDescent="0.3">
      <c r="G295" s="112"/>
      <c r="H295" s="112"/>
      <c r="O295" s="114"/>
      <c r="W295" s="112"/>
      <c r="X295" s="112"/>
      <c r="Y295" s="112"/>
      <c r="Z295" s="112"/>
      <c r="AA295" s="112"/>
      <c r="AB295" s="112"/>
      <c r="AC295" s="114"/>
    </row>
    <row r="296" spans="7:29" s="110" customFormat="1" x14ac:dyDescent="0.3">
      <c r="G296" s="112"/>
      <c r="H296" s="112"/>
      <c r="O296" s="114"/>
      <c r="W296" s="112"/>
      <c r="X296" s="112"/>
      <c r="Y296" s="112"/>
      <c r="Z296" s="112"/>
      <c r="AA296" s="112"/>
      <c r="AB296" s="112"/>
      <c r="AC296" s="114"/>
    </row>
    <row r="297" spans="7:29" s="110" customFormat="1" x14ac:dyDescent="0.3">
      <c r="G297" s="112"/>
      <c r="H297" s="112"/>
      <c r="O297" s="114"/>
      <c r="W297" s="112"/>
      <c r="X297" s="112"/>
      <c r="Y297" s="112"/>
      <c r="Z297" s="112"/>
      <c r="AA297" s="112"/>
      <c r="AB297" s="112"/>
      <c r="AC297" s="114"/>
    </row>
    <row r="298" spans="7:29" s="110" customFormat="1" x14ac:dyDescent="0.3">
      <c r="G298" s="112"/>
      <c r="H298" s="112"/>
      <c r="O298" s="114"/>
      <c r="W298" s="112"/>
      <c r="X298" s="112"/>
      <c r="Y298" s="112"/>
      <c r="Z298" s="112"/>
      <c r="AA298" s="112"/>
      <c r="AB298" s="112"/>
      <c r="AC298" s="114"/>
    </row>
    <row r="299" spans="7:29" s="110" customFormat="1" x14ac:dyDescent="0.3">
      <c r="G299" s="112"/>
      <c r="H299" s="112"/>
      <c r="O299" s="114"/>
      <c r="W299" s="112"/>
      <c r="X299" s="112"/>
      <c r="Y299" s="112"/>
      <c r="Z299" s="112"/>
      <c r="AA299" s="112"/>
      <c r="AB299" s="112"/>
      <c r="AC299" s="114"/>
    </row>
    <row r="300" spans="7:29" s="110" customFormat="1" x14ac:dyDescent="0.3">
      <c r="G300" s="112"/>
      <c r="H300" s="112"/>
      <c r="O300" s="114"/>
      <c r="W300" s="112"/>
      <c r="X300" s="112"/>
      <c r="Y300" s="112"/>
      <c r="Z300" s="112"/>
      <c r="AA300" s="112"/>
      <c r="AB300" s="112"/>
      <c r="AC300" s="114"/>
    </row>
    <row r="301" spans="7:29" s="110" customFormat="1" x14ac:dyDescent="0.3">
      <c r="G301" s="112"/>
      <c r="H301" s="112"/>
      <c r="O301" s="114"/>
      <c r="W301" s="112"/>
      <c r="X301" s="112"/>
      <c r="Y301" s="112"/>
      <c r="Z301" s="112"/>
      <c r="AA301" s="112"/>
      <c r="AB301" s="112"/>
      <c r="AC301" s="114"/>
    </row>
    <row r="302" spans="7:29" s="110" customFormat="1" x14ac:dyDescent="0.3">
      <c r="G302" s="112"/>
      <c r="H302" s="112"/>
      <c r="O302" s="114"/>
      <c r="W302" s="112"/>
      <c r="X302" s="112"/>
      <c r="Y302" s="112"/>
      <c r="Z302" s="112"/>
      <c r="AA302" s="112"/>
      <c r="AB302" s="112"/>
      <c r="AC302" s="114"/>
    </row>
    <row r="303" spans="7:29" s="110" customFormat="1" x14ac:dyDescent="0.3">
      <c r="G303" s="112"/>
      <c r="H303" s="112"/>
      <c r="O303" s="114"/>
      <c r="W303" s="112"/>
      <c r="X303" s="112"/>
      <c r="Y303" s="112"/>
      <c r="Z303" s="112"/>
      <c r="AA303" s="112"/>
      <c r="AB303" s="112"/>
      <c r="AC303" s="114"/>
    </row>
    <row r="304" spans="7:29" s="110" customFormat="1" x14ac:dyDescent="0.3">
      <c r="G304" s="112"/>
      <c r="H304" s="112"/>
      <c r="O304" s="114"/>
      <c r="W304" s="112"/>
      <c r="X304" s="112"/>
      <c r="Y304" s="112"/>
      <c r="Z304" s="112"/>
      <c r="AA304" s="112"/>
      <c r="AB304" s="112"/>
      <c r="AC304" s="114"/>
    </row>
    <row r="305" spans="7:29" s="110" customFormat="1" x14ac:dyDescent="0.3">
      <c r="G305" s="112"/>
      <c r="H305" s="112"/>
      <c r="O305" s="114"/>
      <c r="W305" s="112"/>
      <c r="X305" s="112"/>
      <c r="Y305" s="112"/>
      <c r="Z305" s="112"/>
      <c r="AA305" s="112"/>
      <c r="AB305" s="112"/>
      <c r="AC305" s="114"/>
    </row>
    <row r="306" spans="7:29" s="110" customFormat="1" x14ac:dyDescent="0.3">
      <c r="G306" s="112"/>
      <c r="H306" s="112"/>
      <c r="O306" s="114"/>
      <c r="W306" s="112"/>
      <c r="X306" s="112"/>
      <c r="Y306" s="112"/>
      <c r="Z306" s="112"/>
      <c r="AA306" s="112"/>
      <c r="AB306" s="112"/>
      <c r="AC306" s="114"/>
    </row>
    <row r="307" spans="7:29" s="110" customFormat="1" x14ac:dyDescent="0.3">
      <c r="G307" s="112"/>
      <c r="H307" s="112"/>
      <c r="O307" s="114"/>
      <c r="W307" s="112"/>
      <c r="X307" s="112"/>
      <c r="Y307" s="112"/>
      <c r="Z307" s="112"/>
      <c r="AA307" s="112"/>
      <c r="AB307" s="112"/>
      <c r="AC307" s="114"/>
    </row>
    <row r="308" spans="7:29" s="110" customFormat="1" x14ac:dyDescent="0.3">
      <c r="G308" s="112"/>
      <c r="H308" s="112"/>
      <c r="O308" s="114"/>
      <c r="W308" s="112"/>
      <c r="X308" s="112"/>
      <c r="Y308" s="112"/>
      <c r="Z308" s="112"/>
      <c r="AA308" s="112"/>
      <c r="AB308" s="112"/>
      <c r="AC308" s="114"/>
    </row>
    <row r="309" spans="7:29" s="110" customFormat="1" x14ac:dyDescent="0.3">
      <c r="G309" s="112"/>
      <c r="H309" s="112"/>
      <c r="O309" s="114"/>
      <c r="W309" s="112"/>
      <c r="X309" s="112"/>
      <c r="Y309" s="112"/>
      <c r="Z309" s="112"/>
      <c r="AA309" s="112"/>
      <c r="AB309" s="112"/>
      <c r="AC309" s="114"/>
    </row>
    <row r="310" spans="7:29" s="110" customFormat="1" x14ac:dyDescent="0.3">
      <c r="G310" s="112"/>
      <c r="H310" s="112"/>
      <c r="O310" s="114"/>
      <c r="W310" s="112"/>
      <c r="X310" s="112"/>
      <c r="Y310" s="112"/>
      <c r="Z310" s="112"/>
      <c r="AA310" s="112"/>
      <c r="AB310" s="112"/>
      <c r="AC310" s="114"/>
    </row>
    <row r="311" spans="7:29" s="110" customFormat="1" x14ac:dyDescent="0.3">
      <c r="G311" s="112"/>
      <c r="H311" s="112"/>
      <c r="O311" s="114"/>
      <c r="W311" s="112"/>
      <c r="X311" s="112"/>
      <c r="Y311" s="112"/>
      <c r="Z311" s="112"/>
      <c r="AA311" s="112"/>
      <c r="AB311" s="112"/>
      <c r="AC311" s="114"/>
    </row>
    <row r="312" spans="7:29" s="110" customFormat="1" x14ac:dyDescent="0.3">
      <c r="G312" s="112"/>
      <c r="H312" s="112"/>
      <c r="O312" s="114"/>
      <c r="W312" s="112"/>
      <c r="X312" s="112"/>
      <c r="Y312" s="112"/>
      <c r="Z312" s="112"/>
      <c r="AA312" s="112"/>
      <c r="AB312" s="112"/>
      <c r="AC312" s="114"/>
    </row>
    <row r="313" spans="7:29" s="110" customFormat="1" x14ac:dyDescent="0.3">
      <c r="G313" s="112"/>
      <c r="H313" s="112"/>
      <c r="O313" s="114"/>
      <c r="W313" s="112"/>
      <c r="X313" s="112"/>
      <c r="Y313" s="112"/>
      <c r="Z313" s="112"/>
      <c r="AA313" s="112"/>
      <c r="AB313" s="112"/>
      <c r="AC313" s="114"/>
    </row>
    <row r="314" spans="7:29" s="110" customFormat="1" x14ac:dyDescent="0.3">
      <c r="G314" s="112"/>
      <c r="H314" s="112"/>
      <c r="O314" s="114"/>
      <c r="W314" s="112"/>
      <c r="X314" s="112"/>
      <c r="Y314" s="112"/>
      <c r="Z314" s="112"/>
      <c r="AA314" s="112"/>
      <c r="AB314" s="112"/>
      <c r="AC314" s="114"/>
    </row>
    <row r="315" spans="7:29" s="110" customFormat="1" x14ac:dyDescent="0.3">
      <c r="G315" s="112"/>
      <c r="H315" s="112"/>
      <c r="O315" s="114"/>
      <c r="W315" s="112"/>
      <c r="X315" s="112"/>
      <c r="Y315" s="112"/>
      <c r="Z315" s="112"/>
      <c r="AA315" s="112"/>
      <c r="AB315" s="112"/>
      <c r="AC315" s="114"/>
    </row>
    <row r="316" spans="7:29" s="110" customFormat="1" x14ac:dyDescent="0.3">
      <c r="G316" s="112"/>
      <c r="H316" s="112"/>
      <c r="O316" s="114"/>
      <c r="W316" s="112"/>
      <c r="X316" s="112"/>
      <c r="Y316" s="112"/>
      <c r="Z316" s="112"/>
      <c r="AA316" s="112"/>
      <c r="AB316" s="112"/>
      <c r="AC316" s="114"/>
    </row>
    <row r="317" spans="7:29" s="110" customFormat="1" x14ac:dyDescent="0.3">
      <c r="G317" s="112"/>
      <c r="H317" s="112"/>
      <c r="O317" s="114"/>
      <c r="W317" s="112"/>
      <c r="X317" s="112"/>
      <c r="Y317" s="112"/>
      <c r="Z317" s="112"/>
      <c r="AA317" s="112"/>
      <c r="AB317" s="112"/>
      <c r="AC317" s="114"/>
    </row>
    <row r="318" spans="7:29" s="110" customFormat="1" x14ac:dyDescent="0.3">
      <c r="G318" s="112"/>
      <c r="H318" s="112"/>
      <c r="O318" s="114"/>
      <c r="W318" s="112"/>
      <c r="X318" s="112"/>
      <c r="Y318" s="112"/>
      <c r="Z318" s="112"/>
      <c r="AA318" s="112"/>
      <c r="AB318" s="112"/>
      <c r="AC318" s="114"/>
    </row>
    <row r="319" spans="7:29" s="110" customFormat="1" x14ac:dyDescent="0.3">
      <c r="G319" s="112"/>
      <c r="H319" s="112"/>
      <c r="O319" s="114"/>
      <c r="W319" s="112"/>
      <c r="X319" s="112"/>
      <c r="Y319" s="112"/>
      <c r="Z319" s="112"/>
      <c r="AA319" s="112"/>
      <c r="AB319" s="112"/>
      <c r="AC319" s="114"/>
    </row>
    <row r="320" spans="7:29" s="110" customFormat="1" x14ac:dyDescent="0.3">
      <c r="G320" s="112"/>
      <c r="H320" s="112"/>
      <c r="O320" s="114"/>
      <c r="W320" s="112"/>
      <c r="X320" s="112"/>
      <c r="Y320" s="112"/>
      <c r="Z320" s="112"/>
      <c r="AA320" s="112"/>
      <c r="AB320" s="112"/>
      <c r="AC320" s="114"/>
    </row>
    <row r="321" spans="7:29" s="110" customFormat="1" x14ac:dyDescent="0.3">
      <c r="G321" s="112"/>
      <c r="H321" s="112"/>
      <c r="O321" s="114"/>
      <c r="W321" s="112"/>
      <c r="X321" s="112"/>
      <c r="Y321" s="112"/>
      <c r="Z321" s="112"/>
      <c r="AA321" s="112"/>
      <c r="AB321" s="112"/>
      <c r="AC321" s="114"/>
    </row>
    <row r="322" spans="7:29" s="110" customFormat="1" x14ac:dyDescent="0.3">
      <c r="G322" s="112"/>
      <c r="H322" s="112"/>
      <c r="O322" s="114"/>
      <c r="W322" s="112"/>
      <c r="X322" s="112"/>
      <c r="Y322" s="112"/>
      <c r="Z322" s="112"/>
      <c r="AA322" s="112"/>
      <c r="AB322" s="112"/>
      <c r="AC322" s="114"/>
    </row>
    <row r="323" spans="7:29" s="110" customFormat="1" x14ac:dyDescent="0.3">
      <c r="G323" s="112"/>
      <c r="H323" s="112"/>
      <c r="O323" s="114"/>
      <c r="W323" s="112"/>
      <c r="X323" s="112"/>
      <c r="Y323" s="112"/>
      <c r="Z323" s="112"/>
      <c r="AA323" s="112"/>
      <c r="AB323" s="112"/>
      <c r="AC323" s="114"/>
    </row>
    <row r="324" spans="7:29" s="110" customFormat="1" x14ac:dyDescent="0.3">
      <c r="G324" s="112"/>
      <c r="H324" s="112"/>
      <c r="O324" s="114"/>
      <c r="W324" s="112"/>
      <c r="X324" s="112"/>
      <c r="Y324" s="112"/>
      <c r="Z324" s="112"/>
      <c r="AA324" s="112"/>
      <c r="AB324" s="112"/>
      <c r="AC324" s="114"/>
    </row>
    <row r="325" spans="7:29" s="110" customFormat="1" x14ac:dyDescent="0.3">
      <c r="G325" s="112"/>
      <c r="H325" s="112"/>
      <c r="O325" s="114"/>
      <c r="W325" s="112"/>
      <c r="X325" s="112"/>
      <c r="Y325" s="112"/>
      <c r="Z325" s="112"/>
      <c r="AA325" s="112"/>
      <c r="AB325" s="112"/>
      <c r="AC325" s="114"/>
    </row>
    <row r="326" spans="7:29" s="110" customFormat="1" x14ac:dyDescent="0.3">
      <c r="G326" s="112"/>
      <c r="H326" s="112"/>
      <c r="O326" s="114"/>
      <c r="W326" s="112"/>
      <c r="X326" s="112"/>
      <c r="Y326" s="112"/>
      <c r="Z326" s="112"/>
      <c r="AA326" s="112"/>
      <c r="AB326" s="112"/>
      <c r="AC326" s="114"/>
    </row>
    <row r="327" spans="7:29" s="110" customFormat="1" x14ac:dyDescent="0.3">
      <c r="G327" s="112"/>
      <c r="H327" s="112"/>
      <c r="O327" s="114"/>
      <c r="W327" s="112"/>
      <c r="X327" s="112"/>
      <c r="Y327" s="112"/>
      <c r="Z327" s="112"/>
      <c r="AA327" s="112"/>
      <c r="AB327" s="112"/>
      <c r="AC327" s="114"/>
    </row>
    <row r="328" spans="7:29" s="110" customFormat="1" x14ac:dyDescent="0.3">
      <c r="G328" s="112"/>
      <c r="H328" s="112"/>
      <c r="O328" s="114"/>
      <c r="W328" s="112"/>
      <c r="X328" s="112"/>
      <c r="Y328" s="112"/>
      <c r="Z328" s="112"/>
      <c r="AA328" s="112"/>
      <c r="AB328" s="112"/>
      <c r="AC328" s="114"/>
    </row>
    <row r="329" spans="7:29" s="110" customFormat="1" x14ac:dyDescent="0.3">
      <c r="G329" s="112"/>
      <c r="H329" s="112"/>
      <c r="O329" s="114"/>
      <c r="W329" s="112"/>
      <c r="X329" s="112"/>
      <c r="Y329" s="112"/>
      <c r="Z329" s="112"/>
      <c r="AA329" s="112"/>
      <c r="AB329" s="112"/>
      <c r="AC329" s="114"/>
    </row>
    <row r="330" spans="7:29" s="110" customFormat="1" x14ac:dyDescent="0.3">
      <c r="G330" s="112"/>
      <c r="H330" s="112"/>
      <c r="O330" s="114"/>
      <c r="W330" s="112"/>
      <c r="X330" s="112"/>
      <c r="Y330" s="112"/>
      <c r="Z330" s="112"/>
      <c r="AA330" s="112"/>
      <c r="AB330" s="112"/>
      <c r="AC330" s="114"/>
    </row>
    <row r="331" spans="7:29" s="110" customFormat="1" x14ac:dyDescent="0.3">
      <c r="G331" s="112"/>
      <c r="H331" s="112"/>
      <c r="O331" s="114"/>
      <c r="W331" s="112"/>
      <c r="X331" s="112"/>
      <c r="Y331" s="112"/>
      <c r="Z331" s="112"/>
      <c r="AA331" s="112"/>
      <c r="AB331" s="112"/>
      <c r="AC331" s="114"/>
    </row>
    <row r="332" spans="7:29" s="110" customFormat="1" x14ac:dyDescent="0.3">
      <c r="G332" s="112"/>
      <c r="H332" s="112"/>
      <c r="O332" s="114"/>
      <c r="W332" s="112"/>
      <c r="X332" s="112"/>
      <c r="Y332" s="112"/>
      <c r="Z332" s="112"/>
      <c r="AA332" s="112"/>
      <c r="AB332" s="112"/>
      <c r="AC332" s="114"/>
    </row>
    <row r="333" spans="7:29" s="110" customFormat="1" x14ac:dyDescent="0.3">
      <c r="G333" s="112"/>
      <c r="H333" s="112"/>
      <c r="O333" s="114"/>
      <c r="W333" s="112"/>
      <c r="X333" s="112"/>
      <c r="Y333" s="112"/>
      <c r="Z333" s="112"/>
      <c r="AA333" s="112"/>
      <c r="AB333" s="112"/>
      <c r="AC333" s="114"/>
    </row>
    <row r="334" spans="7:29" s="110" customFormat="1" x14ac:dyDescent="0.3">
      <c r="G334" s="112"/>
      <c r="H334" s="112"/>
      <c r="O334" s="114"/>
      <c r="W334" s="112"/>
      <c r="X334" s="112"/>
      <c r="Y334" s="112"/>
      <c r="Z334" s="112"/>
      <c r="AA334" s="112"/>
      <c r="AB334" s="112"/>
      <c r="AC334" s="114"/>
    </row>
    <row r="335" spans="7:29" s="110" customFormat="1" x14ac:dyDescent="0.3">
      <c r="G335" s="112"/>
      <c r="H335" s="112"/>
      <c r="O335" s="114"/>
      <c r="W335" s="112"/>
      <c r="X335" s="112"/>
      <c r="Y335" s="112"/>
      <c r="Z335" s="112"/>
      <c r="AA335" s="112"/>
      <c r="AB335" s="112"/>
      <c r="AC335" s="114"/>
    </row>
    <row r="336" spans="7:29" s="110" customFormat="1" x14ac:dyDescent="0.3">
      <c r="G336" s="112"/>
      <c r="H336" s="112"/>
      <c r="O336" s="114"/>
      <c r="W336" s="112"/>
      <c r="X336" s="112"/>
      <c r="Y336" s="112"/>
      <c r="Z336" s="112"/>
      <c r="AA336" s="112"/>
      <c r="AB336" s="112"/>
      <c r="AC336" s="114"/>
    </row>
    <row r="337" spans="7:29" s="110" customFormat="1" x14ac:dyDescent="0.3">
      <c r="G337" s="112"/>
      <c r="H337" s="112"/>
      <c r="O337" s="114"/>
      <c r="W337" s="112"/>
      <c r="X337" s="112"/>
      <c r="Y337" s="112"/>
      <c r="Z337" s="112"/>
      <c r="AA337" s="112"/>
      <c r="AB337" s="112"/>
      <c r="AC337" s="114"/>
    </row>
    <row r="338" spans="7:29" s="110" customFormat="1" x14ac:dyDescent="0.3">
      <c r="G338" s="112"/>
      <c r="H338" s="112"/>
      <c r="O338" s="114"/>
      <c r="W338" s="112"/>
      <c r="X338" s="112"/>
      <c r="Y338" s="112"/>
      <c r="Z338" s="112"/>
      <c r="AA338" s="112"/>
      <c r="AB338" s="112"/>
      <c r="AC338" s="114"/>
    </row>
    <row r="339" spans="7:29" s="110" customFormat="1" x14ac:dyDescent="0.3">
      <c r="G339" s="112"/>
      <c r="H339" s="112"/>
      <c r="O339" s="114"/>
      <c r="W339" s="112"/>
      <c r="X339" s="112"/>
      <c r="Y339" s="112"/>
      <c r="Z339" s="112"/>
      <c r="AA339" s="112"/>
      <c r="AB339" s="112"/>
      <c r="AC339" s="114"/>
    </row>
    <row r="340" spans="7:29" s="110" customFormat="1" x14ac:dyDescent="0.3">
      <c r="G340" s="112"/>
      <c r="H340" s="112"/>
      <c r="O340" s="114"/>
      <c r="W340" s="112"/>
      <c r="X340" s="112"/>
      <c r="Y340" s="112"/>
      <c r="Z340" s="112"/>
      <c r="AA340" s="112"/>
      <c r="AB340" s="112"/>
      <c r="AC340" s="114"/>
    </row>
    <row r="341" spans="7:29" s="110" customFormat="1" x14ac:dyDescent="0.3">
      <c r="G341" s="112"/>
      <c r="H341" s="112"/>
      <c r="O341" s="114"/>
      <c r="W341" s="112"/>
      <c r="X341" s="112"/>
      <c r="Y341" s="112"/>
      <c r="Z341" s="112"/>
      <c r="AA341" s="112"/>
      <c r="AB341" s="112"/>
      <c r="AC341" s="114"/>
    </row>
    <row r="342" spans="7:29" s="110" customFormat="1" x14ac:dyDescent="0.3">
      <c r="G342" s="112"/>
      <c r="H342" s="112"/>
      <c r="O342" s="114"/>
      <c r="W342" s="112"/>
      <c r="X342" s="112"/>
      <c r="Y342" s="112"/>
      <c r="Z342" s="112"/>
      <c r="AA342" s="112"/>
      <c r="AB342" s="112"/>
      <c r="AC342" s="114"/>
    </row>
    <row r="343" spans="7:29" s="110" customFormat="1" x14ac:dyDescent="0.3">
      <c r="G343" s="112"/>
      <c r="H343" s="112"/>
      <c r="O343" s="114"/>
      <c r="W343" s="112"/>
      <c r="X343" s="112"/>
      <c r="Y343" s="112"/>
      <c r="Z343" s="112"/>
      <c r="AA343" s="112"/>
      <c r="AB343" s="112"/>
      <c r="AC343" s="114"/>
    </row>
    <row r="344" spans="7:29" s="110" customFormat="1" x14ac:dyDescent="0.3">
      <c r="G344" s="112"/>
      <c r="H344" s="112"/>
      <c r="O344" s="114"/>
      <c r="W344" s="112"/>
      <c r="X344" s="112"/>
      <c r="Y344" s="112"/>
      <c r="Z344" s="112"/>
      <c r="AA344" s="112"/>
      <c r="AB344" s="112"/>
      <c r="AC344" s="114"/>
    </row>
    <row r="345" spans="7:29" s="110" customFormat="1" x14ac:dyDescent="0.3">
      <c r="G345" s="112"/>
      <c r="H345" s="112"/>
      <c r="O345" s="114"/>
      <c r="W345" s="112"/>
      <c r="X345" s="112"/>
      <c r="Y345" s="112"/>
      <c r="Z345" s="112"/>
      <c r="AA345" s="112"/>
      <c r="AB345" s="112"/>
      <c r="AC345" s="114"/>
    </row>
    <row r="346" spans="7:29" s="110" customFormat="1" x14ac:dyDescent="0.3">
      <c r="G346" s="112"/>
      <c r="H346" s="112"/>
      <c r="O346" s="114"/>
      <c r="W346" s="112"/>
      <c r="X346" s="112"/>
      <c r="Y346" s="112"/>
      <c r="Z346" s="112"/>
      <c r="AA346" s="112"/>
      <c r="AB346" s="112"/>
      <c r="AC346" s="114"/>
    </row>
    <row r="347" spans="7:29" s="110" customFormat="1" x14ac:dyDescent="0.3">
      <c r="G347" s="112"/>
      <c r="H347" s="112"/>
      <c r="O347" s="114"/>
      <c r="W347" s="112"/>
      <c r="X347" s="112"/>
      <c r="Y347" s="112"/>
      <c r="Z347" s="112"/>
      <c r="AA347" s="112"/>
      <c r="AB347" s="112"/>
      <c r="AC347" s="114"/>
    </row>
    <row r="348" spans="7:29" s="110" customFormat="1" x14ac:dyDescent="0.3">
      <c r="G348" s="112"/>
      <c r="H348" s="112"/>
      <c r="O348" s="114"/>
      <c r="W348" s="112"/>
      <c r="X348" s="112"/>
      <c r="Y348" s="112"/>
      <c r="Z348" s="112"/>
      <c r="AA348" s="112"/>
      <c r="AB348" s="112"/>
      <c r="AC348" s="114"/>
    </row>
    <row r="349" spans="7:29" s="110" customFormat="1" x14ac:dyDescent="0.3">
      <c r="G349" s="112"/>
      <c r="H349" s="112"/>
      <c r="O349" s="114"/>
      <c r="W349" s="112"/>
      <c r="X349" s="112"/>
      <c r="Y349" s="112"/>
      <c r="Z349" s="112"/>
      <c r="AA349" s="112"/>
      <c r="AB349" s="112"/>
      <c r="AC349" s="114"/>
    </row>
    <row r="350" spans="7:29" s="110" customFormat="1" x14ac:dyDescent="0.3">
      <c r="G350" s="112"/>
      <c r="H350" s="112"/>
      <c r="O350" s="114"/>
      <c r="W350" s="112"/>
      <c r="X350" s="112"/>
      <c r="Y350" s="112"/>
      <c r="Z350" s="112"/>
      <c r="AA350" s="112"/>
      <c r="AB350" s="112"/>
      <c r="AC350" s="114"/>
    </row>
    <row r="351" spans="7:29" s="110" customFormat="1" x14ac:dyDescent="0.3">
      <c r="G351" s="112"/>
      <c r="H351" s="112"/>
      <c r="O351" s="114"/>
      <c r="W351" s="112"/>
      <c r="X351" s="112"/>
      <c r="Y351" s="112"/>
      <c r="Z351" s="112"/>
      <c r="AA351" s="112"/>
      <c r="AB351" s="112"/>
      <c r="AC351" s="114"/>
    </row>
    <row r="352" spans="7:29" s="110" customFormat="1" x14ac:dyDescent="0.3">
      <c r="G352" s="112"/>
      <c r="H352" s="112"/>
      <c r="O352" s="114"/>
      <c r="W352" s="112"/>
      <c r="X352" s="112"/>
      <c r="Y352" s="112"/>
      <c r="Z352" s="112"/>
      <c r="AA352" s="112"/>
      <c r="AB352" s="112"/>
      <c r="AC352" s="114"/>
    </row>
    <row r="353" spans="7:29" s="110" customFormat="1" x14ac:dyDescent="0.3">
      <c r="G353" s="112"/>
      <c r="H353" s="112"/>
      <c r="O353" s="114"/>
      <c r="W353" s="112"/>
      <c r="X353" s="112"/>
      <c r="Y353" s="112"/>
      <c r="Z353" s="112"/>
      <c r="AA353" s="112"/>
      <c r="AB353" s="112"/>
      <c r="AC353" s="114"/>
    </row>
    <row r="354" spans="7:29" s="110" customFormat="1" x14ac:dyDescent="0.3">
      <c r="G354" s="112"/>
      <c r="H354" s="112"/>
      <c r="O354" s="114"/>
      <c r="W354" s="112"/>
      <c r="X354" s="112"/>
      <c r="Y354" s="112"/>
      <c r="Z354" s="112"/>
      <c r="AA354" s="112"/>
      <c r="AB354" s="112"/>
      <c r="AC354" s="114"/>
    </row>
    <row r="355" spans="7:29" s="110" customFormat="1" x14ac:dyDescent="0.3">
      <c r="G355" s="112"/>
      <c r="H355" s="112"/>
      <c r="O355" s="114"/>
      <c r="W355" s="112"/>
      <c r="X355" s="112"/>
      <c r="Y355" s="112"/>
      <c r="Z355" s="112"/>
      <c r="AA355" s="112"/>
      <c r="AB355" s="112"/>
      <c r="AC355" s="114"/>
    </row>
    <row r="356" spans="7:29" s="110" customFormat="1" x14ac:dyDescent="0.3">
      <c r="G356" s="112"/>
      <c r="H356" s="112"/>
      <c r="O356" s="114"/>
      <c r="W356" s="112"/>
      <c r="X356" s="112"/>
      <c r="Y356" s="112"/>
      <c r="Z356" s="112"/>
      <c r="AA356" s="112"/>
      <c r="AB356" s="112"/>
      <c r="AC356" s="114"/>
    </row>
    <row r="357" spans="7:29" s="110" customFormat="1" x14ac:dyDescent="0.3">
      <c r="G357" s="112"/>
      <c r="H357" s="112"/>
      <c r="O357" s="114"/>
      <c r="W357" s="112"/>
      <c r="X357" s="112"/>
      <c r="Y357" s="112"/>
      <c r="Z357" s="112"/>
      <c r="AA357" s="112"/>
      <c r="AB357" s="112"/>
      <c r="AC357" s="114"/>
    </row>
    <row r="358" spans="7:29" s="110" customFormat="1" x14ac:dyDescent="0.3">
      <c r="G358" s="112"/>
      <c r="H358" s="112"/>
      <c r="O358" s="114"/>
      <c r="W358" s="112"/>
      <c r="X358" s="112"/>
      <c r="Y358" s="112"/>
      <c r="Z358" s="112"/>
      <c r="AA358" s="112"/>
      <c r="AB358" s="112"/>
      <c r="AC358" s="114"/>
    </row>
    <row r="359" spans="7:29" s="110" customFormat="1" x14ac:dyDescent="0.3">
      <c r="G359" s="112"/>
      <c r="H359" s="112"/>
      <c r="O359" s="114"/>
      <c r="W359" s="112"/>
      <c r="X359" s="112"/>
      <c r="Y359" s="112"/>
      <c r="Z359" s="112"/>
      <c r="AA359" s="112"/>
      <c r="AB359" s="112"/>
      <c r="AC359" s="114"/>
    </row>
    <row r="360" spans="7:29" s="110" customFormat="1" x14ac:dyDescent="0.3">
      <c r="G360" s="112"/>
      <c r="H360" s="112"/>
      <c r="O360" s="114"/>
      <c r="W360" s="112"/>
      <c r="X360" s="112"/>
      <c r="Y360" s="112"/>
      <c r="Z360" s="112"/>
      <c r="AA360" s="112"/>
      <c r="AB360" s="112"/>
      <c r="AC360" s="114"/>
    </row>
    <row r="361" spans="7:29" s="110" customFormat="1" x14ac:dyDescent="0.3">
      <c r="G361" s="112"/>
      <c r="H361" s="112"/>
      <c r="O361" s="114"/>
      <c r="W361" s="112"/>
      <c r="X361" s="112"/>
      <c r="Y361" s="112"/>
      <c r="Z361" s="112"/>
      <c r="AA361" s="112"/>
      <c r="AB361" s="112"/>
      <c r="AC361" s="114"/>
    </row>
    <row r="362" spans="7:29" s="110" customFormat="1" x14ac:dyDescent="0.3">
      <c r="G362" s="112"/>
      <c r="H362" s="112"/>
      <c r="O362" s="114"/>
      <c r="W362" s="112"/>
      <c r="X362" s="112"/>
      <c r="Y362" s="112"/>
      <c r="Z362" s="112"/>
      <c r="AA362" s="112"/>
      <c r="AB362" s="112"/>
      <c r="AC362" s="114"/>
    </row>
    <row r="363" spans="7:29" s="110" customFormat="1" x14ac:dyDescent="0.3">
      <c r="G363" s="112"/>
      <c r="H363" s="112"/>
      <c r="O363" s="114"/>
      <c r="W363" s="112"/>
      <c r="X363" s="112"/>
      <c r="Y363" s="112"/>
      <c r="Z363" s="112"/>
      <c r="AA363" s="112"/>
      <c r="AB363" s="112"/>
      <c r="AC363" s="114"/>
    </row>
    <row r="364" spans="7:29" s="110" customFormat="1" x14ac:dyDescent="0.3">
      <c r="G364" s="112"/>
      <c r="H364" s="112"/>
      <c r="O364" s="114"/>
      <c r="W364" s="112"/>
      <c r="X364" s="112"/>
      <c r="Y364" s="112"/>
      <c r="Z364" s="112"/>
      <c r="AA364" s="112"/>
      <c r="AB364" s="112"/>
      <c r="AC364" s="114"/>
    </row>
    <row r="365" spans="7:29" s="110" customFormat="1" x14ac:dyDescent="0.3">
      <c r="G365" s="112"/>
      <c r="H365" s="112"/>
      <c r="O365" s="114"/>
      <c r="W365" s="112"/>
      <c r="X365" s="112"/>
      <c r="Y365" s="112"/>
      <c r="Z365" s="112"/>
      <c r="AA365" s="112"/>
      <c r="AB365" s="112"/>
      <c r="AC365" s="114"/>
    </row>
    <row r="366" spans="7:29" s="110" customFormat="1" x14ac:dyDescent="0.3">
      <c r="G366" s="112"/>
      <c r="H366" s="112"/>
      <c r="O366" s="114"/>
      <c r="W366" s="112"/>
      <c r="X366" s="112"/>
      <c r="Y366" s="112"/>
      <c r="Z366" s="112"/>
      <c r="AA366" s="112"/>
      <c r="AB366" s="112"/>
      <c r="AC366" s="114"/>
    </row>
    <row r="367" spans="7:29" s="110" customFormat="1" x14ac:dyDescent="0.3">
      <c r="G367" s="112"/>
      <c r="H367" s="112"/>
      <c r="O367" s="114"/>
      <c r="W367" s="112"/>
      <c r="X367" s="112"/>
      <c r="Y367" s="112"/>
      <c r="Z367" s="112"/>
      <c r="AA367" s="112"/>
      <c r="AB367" s="112"/>
      <c r="AC367" s="114"/>
    </row>
    <row r="368" spans="7:29" s="110" customFormat="1" x14ac:dyDescent="0.3">
      <c r="G368" s="112"/>
      <c r="H368" s="112"/>
      <c r="O368" s="114"/>
      <c r="W368" s="112"/>
      <c r="X368" s="112"/>
      <c r="Y368" s="112"/>
      <c r="Z368" s="112"/>
      <c r="AA368" s="112"/>
      <c r="AB368" s="112"/>
      <c r="AC368" s="114"/>
    </row>
    <row r="369" spans="7:29" s="110" customFormat="1" x14ac:dyDescent="0.3">
      <c r="G369" s="112"/>
      <c r="H369" s="112"/>
      <c r="O369" s="114"/>
      <c r="W369" s="112"/>
      <c r="X369" s="112"/>
      <c r="Y369" s="112"/>
      <c r="Z369" s="112"/>
      <c r="AA369" s="112"/>
      <c r="AB369" s="112"/>
      <c r="AC369" s="114"/>
    </row>
    <row r="370" spans="7:29" s="110" customFormat="1" x14ac:dyDescent="0.3">
      <c r="G370" s="112"/>
      <c r="H370" s="112"/>
      <c r="O370" s="114"/>
      <c r="W370" s="112"/>
      <c r="X370" s="112"/>
      <c r="Y370" s="112"/>
      <c r="Z370" s="112"/>
      <c r="AA370" s="112"/>
      <c r="AB370" s="112"/>
      <c r="AC370" s="114"/>
    </row>
    <row r="371" spans="7:29" s="110" customFormat="1" x14ac:dyDescent="0.3">
      <c r="G371" s="112"/>
      <c r="H371" s="112"/>
      <c r="O371" s="114"/>
      <c r="W371" s="112"/>
      <c r="X371" s="112"/>
      <c r="Y371" s="112"/>
      <c r="Z371" s="112"/>
      <c r="AA371" s="112"/>
      <c r="AB371" s="112"/>
      <c r="AC371" s="114"/>
    </row>
    <row r="372" spans="7:29" s="110" customFormat="1" x14ac:dyDescent="0.3">
      <c r="G372" s="112"/>
      <c r="H372" s="112"/>
      <c r="O372" s="114"/>
      <c r="W372" s="112"/>
      <c r="X372" s="112"/>
      <c r="Y372" s="112"/>
      <c r="Z372" s="112"/>
      <c r="AA372" s="112"/>
      <c r="AB372" s="112"/>
      <c r="AC372" s="114"/>
    </row>
    <row r="373" spans="7:29" s="110" customFormat="1" x14ac:dyDescent="0.3">
      <c r="G373" s="112"/>
      <c r="H373" s="112"/>
      <c r="O373" s="114"/>
      <c r="W373" s="112"/>
      <c r="X373" s="112"/>
      <c r="Y373" s="112"/>
      <c r="Z373" s="112"/>
      <c r="AA373" s="112"/>
      <c r="AB373" s="112"/>
      <c r="AC373" s="114"/>
    </row>
    <row r="374" spans="7:29" s="110" customFormat="1" x14ac:dyDescent="0.3">
      <c r="G374" s="112"/>
      <c r="H374" s="112"/>
      <c r="O374" s="114"/>
      <c r="W374" s="112"/>
      <c r="X374" s="112"/>
      <c r="Y374" s="112"/>
      <c r="Z374" s="112"/>
      <c r="AA374" s="112"/>
      <c r="AB374" s="112"/>
      <c r="AC374" s="114"/>
    </row>
    <row r="375" spans="7:29" s="110" customFormat="1" x14ac:dyDescent="0.3">
      <c r="G375" s="112"/>
      <c r="H375" s="112"/>
      <c r="O375" s="114"/>
      <c r="W375" s="112"/>
      <c r="X375" s="112"/>
      <c r="Y375" s="112"/>
      <c r="Z375" s="112"/>
      <c r="AA375" s="112"/>
      <c r="AB375" s="112"/>
      <c r="AC375" s="114"/>
    </row>
    <row r="376" spans="7:29" s="110" customFormat="1" x14ac:dyDescent="0.3">
      <c r="G376" s="112"/>
      <c r="H376" s="112"/>
      <c r="O376" s="114"/>
      <c r="W376" s="112"/>
      <c r="X376" s="112"/>
      <c r="Y376" s="112"/>
      <c r="Z376" s="112"/>
      <c r="AA376" s="112"/>
      <c r="AB376" s="112"/>
      <c r="AC376" s="114"/>
    </row>
    <row r="377" spans="7:29" s="110" customFormat="1" x14ac:dyDescent="0.3">
      <c r="G377" s="112"/>
      <c r="H377" s="112"/>
      <c r="O377" s="114"/>
      <c r="W377" s="112"/>
      <c r="X377" s="112"/>
      <c r="Y377" s="112"/>
      <c r="Z377" s="112"/>
      <c r="AA377" s="112"/>
      <c r="AB377" s="112"/>
      <c r="AC377" s="114"/>
    </row>
    <row r="378" spans="7:29" s="110" customFormat="1" x14ac:dyDescent="0.3">
      <c r="G378" s="112"/>
      <c r="H378" s="112"/>
      <c r="O378" s="114"/>
      <c r="W378" s="112"/>
      <c r="X378" s="112"/>
      <c r="Y378" s="112"/>
      <c r="Z378" s="112"/>
      <c r="AA378" s="112"/>
      <c r="AB378" s="112"/>
      <c r="AC378" s="114"/>
    </row>
    <row r="379" spans="7:29" s="110" customFormat="1" x14ac:dyDescent="0.3">
      <c r="G379" s="112"/>
      <c r="H379" s="112"/>
      <c r="O379" s="114"/>
      <c r="W379" s="112"/>
      <c r="X379" s="112"/>
      <c r="Y379" s="112"/>
      <c r="Z379" s="112"/>
      <c r="AA379" s="112"/>
      <c r="AB379" s="112"/>
      <c r="AC379" s="114"/>
    </row>
    <row r="380" spans="7:29" s="110" customFormat="1" x14ac:dyDescent="0.3">
      <c r="G380" s="112"/>
      <c r="H380" s="112"/>
      <c r="O380" s="114"/>
      <c r="W380" s="112"/>
      <c r="X380" s="112"/>
      <c r="Y380" s="112"/>
      <c r="Z380" s="112"/>
      <c r="AA380" s="112"/>
      <c r="AB380" s="112"/>
      <c r="AC380" s="114"/>
    </row>
    <row r="381" spans="7:29" s="110" customFormat="1" x14ac:dyDescent="0.3">
      <c r="G381" s="112"/>
      <c r="H381" s="112"/>
      <c r="O381" s="114"/>
      <c r="W381" s="112"/>
      <c r="X381" s="112"/>
      <c r="Y381" s="112"/>
      <c r="Z381" s="112"/>
      <c r="AA381" s="112"/>
      <c r="AB381" s="112"/>
      <c r="AC381" s="114"/>
    </row>
    <row r="382" spans="7:29" s="110" customFormat="1" x14ac:dyDescent="0.3">
      <c r="G382" s="112"/>
      <c r="H382" s="112"/>
      <c r="O382" s="114"/>
      <c r="W382" s="112"/>
      <c r="X382" s="112"/>
      <c r="Y382" s="112"/>
      <c r="Z382" s="112"/>
      <c r="AA382" s="112"/>
      <c r="AB382" s="112"/>
      <c r="AC382" s="114"/>
    </row>
    <row r="383" spans="7:29" s="110" customFormat="1" x14ac:dyDescent="0.3">
      <c r="G383" s="112"/>
      <c r="H383" s="112"/>
      <c r="O383" s="114"/>
      <c r="W383" s="112"/>
      <c r="X383" s="112"/>
      <c r="Y383" s="112"/>
      <c r="Z383" s="112"/>
      <c r="AA383" s="112"/>
      <c r="AB383" s="112"/>
      <c r="AC383" s="114"/>
    </row>
    <row r="384" spans="7:29" s="110" customFormat="1" x14ac:dyDescent="0.3">
      <c r="G384" s="112"/>
      <c r="H384" s="112"/>
      <c r="O384" s="114"/>
      <c r="W384" s="112"/>
      <c r="X384" s="112"/>
      <c r="Y384" s="112"/>
      <c r="Z384" s="112"/>
      <c r="AA384" s="112"/>
      <c r="AB384" s="112"/>
      <c r="AC384" s="114"/>
    </row>
    <row r="385" spans="7:29" s="110" customFormat="1" x14ac:dyDescent="0.3">
      <c r="G385" s="112"/>
      <c r="H385" s="112"/>
      <c r="O385" s="114"/>
      <c r="W385" s="112"/>
      <c r="X385" s="112"/>
      <c r="Y385" s="112"/>
      <c r="Z385" s="112"/>
      <c r="AA385" s="112"/>
      <c r="AB385" s="112"/>
      <c r="AC385" s="114"/>
    </row>
    <row r="386" spans="7:29" s="110" customFormat="1" x14ac:dyDescent="0.3">
      <c r="G386" s="112"/>
      <c r="H386" s="112"/>
      <c r="O386" s="114"/>
      <c r="W386" s="112"/>
      <c r="X386" s="112"/>
      <c r="Y386" s="112"/>
      <c r="Z386" s="112"/>
      <c r="AA386" s="112"/>
      <c r="AB386" s="112"/>
      <c r="AC386" s="114"/>
    </row>
    <row r="387" spans="7:29" s="110" customFormat="1" x14ac:dyDescent="0.3">
      <c r="G387" s="112"/>
      <c r="H387" s="112"/>
      <c r="O387" s="114"/>
      <c r="W387" s="112"/>
      <c r="X387" s="112"/>
      <c r="Y387" s="112"/>
      <c r="Z387" s="112"/>
      <c r="AA387" s="112"/>
      <c r="AB387" s="112"/>
      <c r="AC387" s="114"/>
    </row>
    <row r="388" spans="7:29" s="110" customFormat="1" x14ac:dyDescent="0.3">
      <c r="G388" s="112"/>
      <c r="H388" s="112"/>
      <c r="O388" s="114"/>
      <c r="W388" s="112"/>
      <c r="X388" s="112"/>
      <c r="Y388" s="112"/>
      <c r="Z388" s="112"/>
      <c r="AA388" s="112"/>
      <c r="AB388" s="112"/>
      <c r="AC388" s="114"/>
    </row>
    <row r="389" spans="7:29" s="110" customFormat="1" x14ac:dyDescent="0.3">
      <c r="G389" s="112"/>
      <c r="H389" s="112"/>
      <c r="O389" s="114"/>
      <c r="W389" s="112"/>
      <c r="X389" s="112"/>
      <c r="Y389" s="112"/>
      <c r="Z389" s="112"/>
      <c r="AA389" s="112"/>
      <c r="AB389" s="112"/>
      <c r="AC389" s="114"/>
    </row>
    <row r="390" spans="7:29" s="110" customFormat="1" x14ac:dyDescent="0.3">
      <c r="G390" s="112"/>
      <c r="H390" s="112"/>
      <c r="O390" s="114"/>
      <c r="W390" s="112"/>
      <c r="X390" s="112"/>
      <c r="Y390" s="112"/>
      <c r="Z390" s="112"/>
      <c r="AA390" s="112"/>
      <c r="AB390" s="112"/>
      <c r="AC390" s="114"/>
    </row>
    <row r="391" spans="7:29" s="110" customFormat="1" x14ac:dyDescent="0.3">
      <c r="G391" s="112"/>
      <c r="H391" s="112"/>
      <c r="O391" s="114"/>
      <c r="W391" s="112"/>
      <c r="X391" s="112"/>
      <c r="Y391" s="112"/>
      <c r="Z391" s="112"/>
      <c r="AA391" s="112"/>
      <c r="AB391" s="112"/>
      <c r="AC391" s="114"/>
    </row>
    <row r="392" spans="7:29" s="110" customFormat="1" x14ac:dyDescent="0.3">
      <c r="G392" s="112"/>
      <c r="H392" s="112"/>
      <c r="O392" s="114"/>
      <c r="W392" s="112"/>
      <c r="X392" s="112"/>
      <c r="Y392" s="112"/>
      <c r="Z392" s="112"/>
      <c r="AA392" s="112"/>
      <c r="AB392" s="112"/>
      <c r="AC392" s="114"/>
    </row>
    <row r="393" spans="7:29" s="110" customFormat="1" x14ac:dyDescent="0.3">
      <c r="G393" s="112"/>
      <c r="H393" s="112"/>
      <c r="O393" s="114"/>
      <c r="W393" s="112"/>
      <c r="X393" s="112"/>
      <c r="Y393" s="112"/>
      <c r="Z393" s="112"/>
      <c r="AA393" s="112"/>
      <c r="AB393" s="112"/>
      <c r="AC393" s="114"/>
    </row>
    <row r="394" spans="7:29" s="110" customFormat="1" x14ac:dyDescent="0.3">
      <c r="G394" s="112"/>
      <c r="H394" s="112"/>
      <c r="O394" s="114"/>
      <c r="W394" s="112"/>
      <c r="X394" s="112"/>
      <c r="Y394" s="112"/>
      <c r="Z394" s="112"/>
      <c r="AA394" s="112"/>
      <c r="AB394" s="112"/>
      <c r="AC394" s="114"/>
    </row>
    <row r="395" spans="7:29" s="110" customFormat="1" x14ac:dyDescent="0.3">
      <c r="G395" s="112"/>
      <c r="H395" s="112"/>
      <c r="O395" s="114"/>
      <c r="W395" s="112"/>
      <c r="X395" s="112"/>
      <c r="Y395" s="112"/>
      <c r="Z395" s="112"/>
      <c r="AA395" s="112"/>
      <c r="AB395" s="112"/>
      <c r="AC395" s="114"/>
    </row>
    <row r="396" spans="7:29" s="110" customFormat="1" x14ac:dyDescent="0.3">
      <c r="G396" s="112"/>
      <c r="H396" s="112"/>
      <c r="O396" s="114"/>
      <c r="W396" s="112"/>
      <c r="X396" s="112"/>
      <c r="Y396" s="112"/>
      <c r="Z396" s="112"/>
      <c r="AA396" s="112"/>
      <c r="AB396" s="112"/>
      <c r="AC396" s="114"/>
    </row>
    <row r="397" spans="7:29" s="110" customFormat="1" x14ac:dyDescent="0.3">
      <c r="G397" s="112"/>
      <c r="H397" s="112"/>
      <c r="O397" s="114"/>
      <c r="W397" s="112"/>
      <c r="X397" s="112"/>
      <c r="Y397" s="112"/>
      <c r="Z397" s="112"/>
      <c r="AA397" s="112"/>
      <c r="AB397" s="112"/>
      <c r="AC397" s="114"/>
    </row>
    <row r="398" spans="7:29" s="110" customFormat="1" x14ac:dyDescent="0.3">
      <c r="G398" s="112"/>
      <c r="H398" s="112"/>
      <c r="O398" s="114"/>
      <c r="W398" s="112"/>
      <c r="X398" s="112"/>
      <c r="Y398" s="112"/>
      <c r="Z398" s="112"/>
      <c r="AA398" s="112"/>
      <c r="AB398" s="112"/>
      <c r="AC398" s="114"/>
    </row>
    <row r="399" spans="7:29" s="110" customFormat="1" x14ac:dyDescent="0.3">
      <c r="G399" s="112"/>
      <c r="H399" s="112"/>
      <c r="O399" s="114"/>
      <c r="W399" s="112"/>
      <c r="X399" s="112"/>
      <c r="Y399" s="112"/>
      <c r="Z399" s="112"/>
      <c r="AA399" s="112"/>
      <c r="AB399" s="112"/>
      <c r="AC399" s="114"/>
    </row>
    <row r="400" spans="7:29" s="110" customFormat="1" x14ac:dyDescent="0.3">
      <c r="G400" s="112"/>
      <c r="H400" s="112"/>
      <c r="O400" s="114"/>
      <c r="W400" s="112"/>
      <c r="X400" s="112"/>
      <c r="Y400" s="112"/>
      <c r="Z400" s="112"/>
      <c r="AA400" s="112"/>
      <c r="AB400" s="112"/>
      <c r="AC400" s="114"/>
    </row>
    <row r="401" spans="7:29" s="110" customFormat="1" x14ac:dyDescent="0.3">
      <c r="G401" s="112"/>
      <c r="H401" s="112"/>
      <c r="O401" s="114"/>
      <c r="W401" s="112"/>
      <c r="X401" s="112"/>
      <c r="Y401" s="112"/>
      <c r="Z401" s="112"/>
      <c r="AA401" s="112"/>
      <c r="AB401" s="112"/>
      <c r="AC401" s="114"/>
    </row>
    <row r="402" spans="7:29" s="110" customFormat="1" x14ac:dyDescent="0.3">
      <c r="G402" s="112"/>
      <c r="H402" s="112"/>
      <c r="O402" s="114"/>
      <c r="W402" s="112"/>
      <c r="X402" s="112"/>
      <c r="Y402" s="112"/>
      <c r="Z402" s="112"/>
      <c r="AA402" s="112"/>
      <c r="AB402" s="112"/>
      <c r="AC402" s="114"/>
    </row>
    <row r="403" spans="7:29" s="110" customFormat="1" x14ac:dyDescent="0.3">
      <c r="G403" s="112"/>
      <c r="H403" s="112"/>
      <c r="O403" s="114"/>
      <c r="W403" s="112"/>
      <c r="X403" s="112"/>
      <c r="Y403" s="112"/>
      <c r="Z403" s="112"/>
      <c r="AA403" s="112"/>
      <c r="AB403" s="112"/>
      <c r="AC403" s="114"/>
    </row>
    <row r="404" spans="7:29" s="110" customFormat="1" x14ac:dyDescent="0.3">
      <c r="G404" s="112"/>
      <c r="H404" s="112"/>
      <c r="O404" s="114"/>
      <c r="W404" s="112"/>
      <c r="X404" s="112"/>
      <c r="Y404" s="112"/>
      <c r="Z404" s="112"/>
      <c r="AA404" s="112"/>
      <c r="AB404" s="112"/>
      <c r="AC404" s="114"/>
    </row>
    <row r="405" spans="7:29" s="110" customFormat="1" x14ac:dyDescent="0.3">
      <c r="G405" s="112"/>
      <c r="H405" s="112"/>
      <c r="O405" s="114"/>
      <c r="W405" s="112"/>
      <c r="X405" s="112"/>
      <c r="Y405" s="112"/>
      <c r="Z405" s="112"/>
      <c r="AA405" s="112"/>
      <c r="AB405" s="112"/>
      <c r="AC405" s="114"/>
    </row>
    <row r="406" spans="7:29" s="110" customFormat="1" x14ac:dyDescent="0.3">
      <c r="G406" s="112"/>
      <c r="H406" s="112"/>
      <c r="O406" s="114"/>
      <c r="W406" s="112"/>
      <c r="X406" s="112"/>
      <c r="Y406" s="112"/>
      <c r="Z406" s="112"/>
      <c r="AA406" s="112"/>
      <c r="AB406" s="112"/>
      <c r="AC406" s="114"/>
    </row>
    <row r="407" spans="7:29" s="110" customFormat="1" x14ac:dyDescent="0.3">
      <c r="G407" s="112"/>
      <c r="H407" s="112"/>
      <c r="O407" s="114"/>
      <c r="W407" s="112"/>
      <c r="X407" s="112"/>
      <c r="Y407" s="112"/>
      <c r="Z407" s="112"/>
      <c r="AA407" s="112"/>
      <c r="AB407" s="112"/>
      <c r="AC407" s="114"/>
    </row>
    <row r="408" spans="7:29" s="110" customFormat="1" x14ac:dyDescent="0.3">
      <c r="G408" s="112"/>
      <c r="H408" s="112"/>
      <c r="O408" s="114"/>
      <c r="W408" s="112"/>
      <c r="X408" s="112"/>
      <c r="Y408" s="112"/>
      <c r="Z408" s="112"/>
      <c r="AA408" s="112"/>
      <c r="AB408" s="112"/>
      <c r="AC408" s="114"/>
    </row>
    <row r="409" spans="7:29" s="110" customFormat="1" x14ac:dyDescent="0.3">
      <c r="G409" s="112"/>
      <c r="H409" s="112"/>
      <c r="O409" s="114"/>
      <c r="W409" s="112"/>
      <c r="X409" s="112"/>
      <c r="Y409" s="112"/>
      <c r="Z409" s="112"/>
      <c r="AA409" s="112"/>
      <c r="AB409" s="112"/>
      <c r="AC409" s="114"/>
    </row>
    <row r="410" spans="7:29" s="110" customFormat="1" x14ac:dyDescent="0.3">
      <c r="G410" s="112"/>
      <c r="H410" s="112"/>
      <c r="O410" s="114"/>
      <c r="W410" s="112"/>
      <c r="X410" s="112"/>
      <c r="Y410" s="112"/>
      <c r="Z410" s="112"/>
      <c r="AA410" s="112"/>
      <c r="AB410" s="112"/>
      <c r="AC410" s="114"/>
    </row>
    <row r="411" spans="7:29" s="110" customFormat="1" x14ac:dyDescent="0.3">
      <c r="G411" s="112"/>
      <c r="H411" s="112"/>
      <c r="O411" s="114"/>
      <c r="W411" s="112"/>
      <c r="X411" s="112"/>
      <c r="Y411" s="112"/>
      <c r="Z411" s="112"/>
      <c r="AA411" s="112"/>
      <c r="AB411" s="112"/>
      <c r="AC411" s="114"/>
    </row>
    <row r="412" spans="7:29" s="110" customFormat="1" x14ac:dyDescent="0.3">
      <c r="G412" s="112"/>
      <c r="H412" s="112"/>
      <c r="O412" s="114"/>
      <c r="W412" s="112"/>
      <c r="X412" s="112"/>
      <c r="Y412" s="112"/>
      <c r="Z412" s="112"/>
      <c r="AA412" s="112"/>
      <c r="AB412" s="112"/>
      <c r="AC412" s="114"/>
    </row>
    <row r="413" spans="7:29" s="110" customFormat="1" x14ac:dyDescent="0.3">
      <c r="G413" s="112"/>
      <c r="H413" s="112"/>
      <c r="O413" s="114"/>
      <c r="W413" s="112"/>
      <c r="X413" s="112"/>
      <c r="Y413" s="112"/>
      <c r="Z413" s="112"/>
      <c r="AA413" s="112"/>
      <c r="AB413" s="112"/>
      <c r="AC413" s="114"/>
    </row>
    <row r="414" spans="7:29" s="110" customFormat="1" x14ac:dyDescent="0.3">
      <c r="G414" s="112"/>
      <c r="H414" s="112"/>
      <c r="O414" s="114"/>
      <c r="W414" s="112"/>
      <c r="X414" s="112"/>
      <c r="Y414" s="112"/>
      <c r="Z414" s="112"/>
      <c r="AA414" s="112"/>
      <c r="AB414" s="112"/>
      <c r="AC414" s="114"/>
    </row>
    <row r="415" spans="7:29" s="110" customFormat="1" x14ac:dyDescent="0.3">
      <c r="G415" s="112"/>
      <c r="H415" s="112"/>
      <c r="O415" s="114"/>
      <c r="W415" s="112"/>
      <c r="X415" s="112"/>
      <c r="Y415" s="112"/>
      <c r="Z415" s="112"/>
      <c r="AA415" s="112"/>
      <c r="AB415" s="112"/>
      <c r="AC415" s="114"/>
    </row>
    <row r="416" spans="7:29" s="110" customFormat="1" x14ac:dyDescent="0.3">
      <c r="G416" s="112"/>
      <c r="H416" s="112"/>
      <c r="O416" s="114"/>
      <c r="W416" s="112"/>
      <c r="X416" s="112"/>
      <c r="Y416" s="112"/>
      <c r="Z416" s="112"/>
      <c r="AA416" s="112"/>
      <c r="AB416" s="112"/>
      <c r="AC416" s="114"/>
    </row>
    <row r="417" spans="7:29" s="110" customFormat="1" x14ac:dyDescent="0.3">
      <c r="G417" s="112"/>
      <c r="H417" s="112"/>
      <c r="O417" s="114"/>
      <c r="W417" s="112"/>
      <c r="X417" s="112"/>
      <c r="Y417" s="112"/>
      <c r="Z417" s="112"/>
      <c r="AA417" s="112"/>
      <c r="AB417" s="112"/>
      <c r="AC417" s="114"/>
    </row>
    <row r="418" spans="7:29" s="110" customFormat="1" x14ac:dyDescent="0.3">
      <c r="G418" s="112"/>
      <c r="H418" s="112"/>
      <c r="O418" s="114"/>
      <c r="W418" s="112"/>
      <c r="X418" s="112"/>
      <c r="Y418" s="112"/>
      <c r="Z418" s="112"/>
      <c r="AA418" s="112"/>
      <c r="AB418" s="112"/>
      <c r="AC418" s="114"/>
    </row>
    <row r="419" spans="7:29" s="110" customFormat="1" x14ac:dyDescent="0.3">
      <c r="G419" s="112"/>
      <c r="H419" s="112"/>
      <c r="O419" s="114"/>
      <c r="W419" s="112"/>
      <c r="X419" s="112"/>
      <c r="Y419" s="112"/>
      <c r="Z419" s="112"/>
      <c r="AA419" s="112"/>
      <c r="AB419" s="112"/>
      <c r="AC419" s="114"/>
    </row>
    <row r="420" spans="7:29" s="110" customFormat="1" x14ac:dyDescent="0.3">
      <c r="G420" s="112"/>
      <c r="H420" s="112"/>
      <c r="O420" s="114"/>
      <c r="W420" s="112"/>
      <c r="X420" s="112"/>
      <c r="Y420" s="112"/>
      <c r="Z420" s="112"/>
      <c r="AA420" s="112"/>
      <c r="AB420" s="112"/>
      <c r="AC420" s="114"/>
    </row>
    <row r="421" spans="7:29" s="110" customFormat="1" x14ac:dyDescent="0.3">
      <c r="G421" s="112"/>
      <c r="H421" s="112"/>
      <c r="O421" s="114"/>
      <c r="W421" s="112"/>
      <c r="X421" s="112"/>
      <c r="Y421" s="112"/>
      <c r="Z421" s="112"/>
      <c r="AA421" s="112"/>
      <c r="AB421" s="112"/>
      <c r="AC421" s="114"/>
    </row>
    <row r="422" spans="7:29" s="110" customFormat="1" x14ac:dyDescent="0.3">
      <c r="G422" s="112"/>
      <c r="H422" s="112"/>
      <c r="O422" s="114"/>
      <c r="W422" s="112"/>
      <c r="X422" s="112"/>
      <c r="Y422" s="112"/>
      <c r="Z422" s="112"/>
      <c r="AA422" s="112"/>
      <c r="AB422" s="112"/>
      <c r="AC422" s="114"/>
    </row>
    <row r="423" spans="7:29" s="110" customFormat="1" x14ac:dyDescent="0.3">
      <c r="G423" s="112"/>
      <c r="H423" s="112"/>
      <c r="O423" s="114"/>
      <c r="W423" s="112"/>
      <c r="X423" s="112"/>
      <c r="Y423" s="112"/>
      <c r="Z423" s="112"/>
      <c r="AA423" s="112"/>
      <c r="AB423" s="112"/>
      <c r="AC423" s="114"/>
    </row>
    <row r="424" spans="7:29" s="110" customFormat="1" x14ac:dyDescent="0.3">
      <c r="G424" s="112"/>
      <c r="H424" s="112"/>
      <c r="O424" s="114"/>
      <c r="W424" s="112"/>
      <c r="X424" s="112"/>
      <c r="Y424" s="112"/>
      <c r="Z424" s="112"/>
      <c r="AA424" s="112"/>
      <c r="AB424" s="112"/>
      <c r="AC424" s="114"/>
    </row>
    <row r="425" spans="7:29" s="110" customFormat="1" x14ac:dyDescent="0.3">
      <c r="G425" s="112"/>
      <c r="H425" s="112"/>
      <c r="O425" s="114"/>
      <c r="W425" s="112"/>
      <c r="X425" s="112"/>
      <c r="Y425" s="112"/>
      <c r="Z425" s="112"/>
      <c r="AA425" s="112"/>
      <c r="AB425" s="112"/>
      <c r="AC425" s="114"/>
    </row>
    <row r="426" spans="7:29" s="110" customFormat="1" x14ac:dyDescent="0.3">
      <c r="G426" s="112"/>
      <c r="H426" s="112"/>
      <c r="O426" s="114"/>
      <c r="W426" s="112"/>
      <c r="X426" s="112"/>
      <c r="Y426" s="112"/>
      <c r="Z426" s="112"/>
      <c r="AA426" s="112"/>
      <c r="AB426" s="112"/>
      <c r="AC426" s="114"/>
    </row>
    <row r="427" spans="7:29" s="110" customFormat="1" x14ac:dyDescent="0.3">
      <c r="G427" s="112"/>
      <c r="H427" s="112"/>
      <c r="O427" s="114"/>
      <c r="W427" s="112"/>
      <c r="X427" s="112"/>
      <c r="Y427" s="112"/>
      <c r="Z427" s="112"/>
      <c r="AA427" s="112"/>
      <c r="AB427" s="112"/>
      <c r="AC427" s="114"/>
    </row>
    <row r="428" spans="7:29" s="110" customFormat="1" x14ac:dyDescent="0.3">
      <c r="G428" s="112"/>
      <c r="H428" s="112"/>
      <c r="O428" s="114"/>
      <c r="W428" s="112"/>
      <c r="X428" s="112"/>
      <c r="Y428" s="112"/>
      <c r="Z428" s="112"/>
      <c r="AA428" s="112"/>
      <c r="AB428" s="112"/>
      <c r="AC428" s="114"/>
    </row>
    <row r="429" spans="7:29" s="110" customFormat="1" x14ac:dyDescent="0.3">
      <c r="G429" s="112"/>
      <c r="H429" s="112"/>
      <c r="O429" s="114"/>
      <c r="W429" s="112"/>
      <c r="X429" s="112"/>
      <c r="Y429" s="112"/>
      <c r="Z429" s="112"/>
      <c r="AA429" s="112"/>
      <c r="AB429" s="112"/>
      <c r="AC429" s="114"/>
    </row>
    <row r="430" spans="7:29" s="110" customFormat="1" x14ac:dyDescent="0.3">
      <c r="G430" s="112"/>
      <c r="H430" s="112"/>
      <c r="O430" s="114"/>
      <c r="W430" s="112"/>
      <c r="X430" s="112"/>
      <c r="Y430" s="112"/>
      <c r="Z430" s="112"/>
      <c r="AA430" s="112"/>
      <c r="AB430" s="112"/>
      <c r="AC430" s="114"/>
    </row>
    <row r="431" spans="7:29" s="110" customFormat="1" x14ac:dyDescent="0.3">
      <c r="G431" s="112"/>
      <c r="H431" s="112"/>
      <c r="O431" s="114"/>
      <c r="W431" s="112"/>
      <c r="X431" s="112"/>
      <c r="Y431" s="112"/>
      <c r="Z431" s="112"/>
      <c r="AA431" s="112"/>
      <c r="AB431" s="112"/>
      <c r="AC431" s="114"/>
    </row>
    <row r="432" spans="7:29" s="110" customFormat="1" x14ac:dyDescent="0.3">
      <c r="G432" s="112"/>
      <c r="H432" s="112"/>
      <c r="O432" s="114"/>
      <c r="W432" s="112"/>
      <c r="X432" s="112"/>
      <c r="Y432" s="112"/>
      <c r="Z432" s="112"/>
      <c r="AA432" s="112"/>
      <c r="AB432" s="112"/>
      <c r="AC432" s="114"/>
    </row>
    <row r="433" spans="7:29" s="110" customFormat="1" x14ac:dyDescent="0.3">
      <c r="G433" s="112"/>
      <c r="H433" s="112"/>
      <c r="O433" s="114"/>
      <c r="W433" s="112"/>
      <c r="X433" s="112"/>
      <c r="Y433" s="112"/>
      <c r="Z433" s="112"/>
      <c r="AA433" s="112"/>
      <c r="AB433" s="112"/>
      <c r="AC433" s="114"/>
    </row>
    <row r="434" spans="7:29" s="110" customFormat="1" x14ac:dyDescent="0.3">
      <c r="G434" s="112"/>
      <c r="H434" s="112"/>
      <c r="O434" s="114"/>
      <c r="W434" s="112"/>
      <c r="X434" s="112"/>
      <c r="Y434" s="112"/>
      <c r="Z434" s="112"/>
      <c r="AA434" s="112"/>
      <c r="AB434" s="112"/>
      <c r="AC434" s="114"/>
    </row>
    <row r="435" spans="7:29" s="110" customFormat="1" x14ac:dyDescent="0.3">
      <c r="G435" s="112"/>
      <c r="H435" s="112"/>
      <c r="O435" s="114"/>
      <c r="W435" s="112"/>
      <c r="X435" s="112"/>
      <c r="Y435" s="112"/>
      <c r="Z435" s="112"/>
      <c r="AA435" s="112"/>
      <c r="AB435" s="112"/>
      <c r="AC435" s="114"/>
    </row>
    <row r="436" spans="7:29" s="110" customFormat="1" x14ac:dyDescent="0.3">
      <c r="G436" s="112"/>
      <c r="H436" s="112"/>
      <c r="O436" s="114"/>
      <c r="W436" s="112"/>
      <c r="X436" s="112"/>
      <c r="Y436" s="112"/>
      <c r="Z436" s="112"/>
      <c r="AA436" s="112"/>
      <c r="AB436" s="112"/>
      <c r="AC436" s="114"/>
    </row>
    <row r="437" spans="7:29" s="110" customFormat="1" x14ac:dyDescent="0.3">
      <c r="G437" s="112"/>
      <c r="H437" s="112"/>
      <c r="O437" s="114"/>
      <c r="W437" s="112"/>
      <c r="X437" s="112"/>
      <c r="Y437" s="112"/>
      <c r="Z437" s="112"/>
      <c r="AA437" s="112"/>
      <c r="AB437" s="112"/>
      <c r="AC437" s="114"/>
    </row>
    <row r="438" spans="7:29" s="110" customFormat="1" x14ac:dyDescent="0.3">
      <c r="G438" s="112"/>
      <c r="H438" s="112"/>
      <c r="O438" s="114"/>
      <c r="W438" s="112"/>
      <c r="X438" s="112"/>
      <c r="Y438" s="112"/>
      <c r="Z438" s="112"/>
      <c r="AA438" s="112"/>
      <c r="AB438" s="112"/>
      <c r="AC438" s="114"/>
    </row>
    <row r="439" spans="7:29" s="110" customFormat="1" x14ac:dyDescent="0.3">
      <c r="G439" s="112"/>
      <c r="H439" s="112"/>
      <c r="O439" s="114"/>
      <c r="W439" s="112"/>
      <c r="X439" s="112"/>
      <c r="Y439" s="112"/>
      <c r="Z439" s="112"/>
      <c r="AA439" s="112"/>
      <c r="AB439" s="112"/>
      <c r="AC439" s="114"/>
    </row>
    <row r="440" spans="7:29" s="110" customFormat="1" x14ac:dyDescent="0.3">
      <c r="G440" s="112"/>
      <c r="H440" s="112"/>
      <c r="O440" s="114"/>
      <c r="W440" s="112"/>
      <c r="X440" s="112"/>
      <c r="Y440" s="112"/>
      <c r="Z440" s="112"/>
      <c r="AA440" s="112"/>
      <c r="AB440" s="112"/>
      <c r="AC440" s="114"/>
    </row>
    <row r="441" spans="7:29" s="110" customFormat="1" x14ac:dyDescent="0.3">
      <c r="G441" s="112"/>
      <c r="H441" s="112"/>
      <c r="O441" s="114"/>
      <c r="W441" s="112"/>
      <c r="X441" s="112"/>
      <c r="Y441" s="112"/>
      <c r="Z441" s="112"/>
      <c r="AA441" s="112"/>
      <c r="AB441" s="112"/>
      <c r="AC441" s="114"/>
    </row>
    <row r="442" spans="7:29" s="110" customFormat="1" x14ac:dyDescent="0.3">
      <c r="G442" s="112"/>
      <c r="H442" s="112"/>
      <c r="O442" s="114"/>
      <c r="W442" s="112"/>
      <c r="X442" s="112"/>
      <c r="Y442" s="112"/>
      <c r="Z442" s="112"/>
      <c r="AA442" s="112"/>
      <c r="AB442" s="112"/>
      <c r="AC442" s="114"/>
    </row>
    <row r="443" spans="7:29" s="110" customFormat="1" x14ac:dyDescent="0.3">
      <c r="G443" s="112"/>
      <c r="H443" s="112"/>
      <c r="O443" s="114"/>
      <c r="W443" s="112"/>
      <c r="X443" s="112"/>
      <c r="Y443" s="112"/>
      <c r="Z443" s="112"/>
      <c r="AA443" s="112"/>
      <c r="AB443" s="112"/>
      <c r="AC443" s="114"/>
    </row>
    <row r="444" spans="7:29" s="110" customFormat="1" x14ac:dyDescent="0.3">
      <c r="G444" s="112"/>
      <c r="H444" s="112"/>
      <c r="O444" s="114"/>
      <c r="W444" s="112"/>
      <c r="X444" s="112"/>
      <c r="Y444" s="112"/>
      <c r="Z444" s="112"/>
      <c r="AA444" s="112"/>
      <c r="AB444" s="112"/>
      <c r="AC444" s="114"/>
    </row>
    <row r="445" spans="7:29" s="110" customFormat="1" x14ac:dyDescent="0.3">
      <c r="G445" s="112"/>
      <c r="H445" s="112"/>
      <c r="O445" s="114"/>
      <c r="W445" s="112"/>
      <c r="X445" s="112"/>
      <c r="Y445" s="112"/>
      <c r="Z445" s="112"/>
      <c r="AA445" s="112"/>
      <c r="AB445" s="112"/>
      <c r="AC445" s="114"/>
    </row>
    <row r="446" spans="7:29" s="110" customFormat="1" x14ac:dyDescent="0.3">
      <c r="G446" s="112"/>
      <c r="H446" s="112"/>
      <c r="O446" s="114"/>
      <c r="W446" s="112"/>
      <c r="X446" s="112"/>
      <c r="Y446" s="112"/>
      <c r="Z446" s="112"/>
      <c r="AA446" s="112"/>
      <c r="AB446" s="112"/>
      <c r="AC446" s="114"/>
    </row>
    <row r="447" spans="7:29" s="110" customFormat="1" x14ac:dyDescent="0.3">
      <c r="G447" s="112"/>
      <c r="H447" s="112"/>
      <c r="O447" s="114"/>
      <c r="W447" s="112"/>
      <c r="X447" s="112"/>
      <c r="Y447" s="112"/>
      <c r="Z447" s="112"/>
      <c r="AA447" s="112"/>
      <c r="AB447" s="112"/>
      <c r="AC447" s="114"/>
    </row>
    <row r="448" spans="7:29" s="110" customFormat="1" x14ac:dyDescent="0.3">
      <c r="G448" s="112"/>
      <c r="H448" s="112"/>
      <c r="O448" s="114"/>
      <c r="W448" s="112"/>
      <c r="X448" s="112"/>
      <c r="Y448" s="112"/>
      <c r="Z448" s="112"/>
      <c r="AA448" s="112"/>
      <c r="AB448" s="112"/>
      <c r="AC448" s="114"/>
    </row>
    <row r="449" spans="7:29" s="110" customFormat="1" x14ac:dyDescent="0.3">
      <c r="G449" s="112"/>
      <c r="H449" s="112"/>
      <c r="O449" s="114"/>
      <c r="W449" s="112"/>
      <c r="X449" s="112"/>
      <c r="Y449" s="112"/>
      <c r="Z449" s="112"/>
      <c r="AA449" s="112"/>
      <c r="AB449" s="112"/>
      <c r="AC449" s="114"/>
    </row>
    <row r="450" spans="7:29" s="110" customFormat="1" x14ac:dyDescent="0.3">
      <c r="G450" s="112"/>
      <c r="H450" s="112"/>
      <c r="O450" s="114"/>
      <c r="W450" s="112"/>
      <c r="X450" s="112"/>
      <c r="Y450" s="112"/>
      <c r="Z450" s="112"/>
      <c r="AA450" s="112"/>
      <c r="AB450" s="112"/>
      <c r="AC450" s="114"/>
    </row>
    <row r="451" spans="7:29" s="110" customFormat="1" x14ac:dyDescent="0.3">
      <c r="G451" s="112"/>
      <c r="H451" s="112"/>
      <c r="O451" s="114"/>
      <c r="W451" s="112"/>
      <c r="X451" s="112"/>
      <c r="Y451" s="112"/>
      <c r="Z451" s="112"/>
      <c r="AA451" s="112"/>
      <c r="AB451" s="112"/>
      <c r="AC451" s="114"/>
    </row>
    <row r="452" spans="7:29" s="110" customFormat="1" x14ac:dyDescent="0.3">
      <c r="G452" s="112"/>
      <c r="H452" s="112"/>
      <c r="O452" s="114"/>
      <c r="W452" s="112"/>
      <c r="X452" s="112"/>
      <c r="Y452" s="112"/>
      <c r="Z452" s="112"/>
      <c r="AA452" s="112"/>
      <c r="AB452" s="112"/>
      <c r="AC452" s="114"/>
    </row>
    <row r="453" spans="7:29" s="110" customFormat="1" x14ac:dyDescent="0.3">
      <c r="G453" s="112"/>
      <c r="H453" s="112"/>
      <c r="O453" s="114"/>
      <c r="W453" s="112"/>
      <c r="X453" s="112"/>
      <c r="Y453" s="112"/>
      <c r="Z453" s="112"/>
      <c r="AA453" s="112"/>
      <c r="AB453" s="112"/>
      <c r="AC453" s="114"/>
    </row>
    <row r="454" spans="7:29" s="110" customFormat="1" x14ac:dyDescent="0.3">
      <c r="G454" s="112"/>
      <c r="H454" s="112"/>
      <c r="O454" s="114"/>
      <c r="W454" s="112"/>
      <c r="X454" s="112"/>
      <c r="Y454" s="112"/>
      <c r="Z454" s="112"/>
      <c r="AA454" s="112"/>
      <c r="AB454" s="112"/>
      <c r="AC454" s="114"/>
    </row>
    <row r="455" spans="7:29" s="110" customFormat="1" x14ac:dyDescent="0.3">
      <c r="G455" s="112"/>
      <c r="H455" s="112"/>
      <c r="O455" s="114"/>
      <c r="W455" s="112"/>
      <c r="X455" s="112"/>
      <c r="Y455" s="112"/>
      <c r="Z455" s="112"/>
      <c r="AA455" s="112"/>
      <c r="AB455" s="112"/>
      <c r="AC455" s="114"/>
    </row>
    <row r="456" spans="7:29" s="110" customFormat="1" x14ac:dyDescent="0.3">
      <c r="G456" s="112"/>
      <c r="H456" s="112"/>
      <c r="O456" s="114"/>
      <c r="W456" s="112"/>
      <c r="X456" s="112"/>
      <c r="Y456" s="112"/>
      <c r="Z456" s="112"/>
      <c r="AA456" s="112"/>
      <c r="AB456" s="112"/>
      <c r="AC456" s="114"/>
    </row>
    <row r="457" spans="7:29" s="110" customFormat="1" x14ac:dyDescent="0.3">
      <c r="G457" s="112"/>
      <c r="H457" s="112"/>
      <c r="O457" s="114"/>
      <c r="W457" s="112"/>
      <c r="X457" s="112"/>
      <c r="Y457" s="112"/>
      <c r="Z457" s="112"/>
      <c r="AA457" s="112"/>
      <c r="AB457" s="112"/>
      <c r="AC457" s="114"/>
    </row>
    <row r="458" spans="7:29" s="110" customFormat="1" x14ac:dyDescent="0.3">
      <c r="G458" s="112"/>
      <c r="H458" s="112"/>
      <c r="O458" s="114"/>
      <c r="W458" s="112"/>
      <c r="X458" s="112"/>
      <c r="Y458" s="112"/>
      <c r="Z458" s="112"/>
      <c r="AA458" s="112"/>
      <c r="AB458" s="112"/>
      <c r="AC458" s="114"/>
    </row>
    <row r="459" spans="7:29" s="110" customFormat="1" x14ac:dyDescent="0.3">
      <c r="G459" s="112"/>
      <c r="H459" s="112"/>
      <c r="O459" s="114"/>
      <c r="W459" s="112"/>
      <c r="X459" s="112"/>
      <c r="Y459" s="112"/>
      <c r="Z459" s="112"/>
      <c r="AA459" s="112"/>
      <c r="AB459" s="112"/>
      <c r="AC459" s="114"/>
    </row>
    <row r="460" spans="7:29" s="110" customFormat="1" x14ac:dyDescent="0.3">
      <c r="G460" s="112"/>
      <c r="H460" s="112"/>
      <c r="O460" s="114"/>
      <c r="W460" s="112"/>
      <c r="X460" s="112"/>
      <c r="Y460" s="112"/>
      <c r="Z460" s="112"/>
      <c r="AA460" s="112"/>
      <c r="AB460" s="112"/>
      <c r="AC460" s="114"/>
    </row>
    <row r="461" spans="7:29" s="110" customFormat="1" x14ac:dyDescent="0.3">
      <c r="G461" s="112"/>
      <c r="H461" s="112"/>
      <c r="O461" s="114"/>
      <c r="W461" s="112"/>
      <c r="X461" s="112"/>
      <c r="Y461" s="112"/>
      <c r="Z461" s="112"/>
      <c r="AA461" s="112"/>
      <c r="AB461" s="112"/>
      <c r="AC461" s="114"/>
    </row>
    <row r="462" spans="7:29" s="110" customFormat="1" x14ac:dyDescent="0.3">
      <c r="G462" s="112"/>
      <c r="H462" s="112"/>
      <c r="O462" s="114"/>
      <c r="W462" s="112"/>
      <c r="X462" s="112"/>
      <c r="Y462" s="112"/>
      <c r="Z462" s="112"/>
      <c r="AA462" s="112"/>
      <c r="AB462" s="112"/>
      <c r="AC462" s="114"/>
    </row>
    <row r="463" spans="7:29" s="110" customFormat="1" x14ac:dyDescent="0.3">
      <c r="G463" s="112"/>
      <c r="H463" s="112"/>
      <c r="O463" s="114"/>
      <c r="W463" s="112"/>
      <c r="X463" s="112"/>
      <c r="Y463" s="112"/>
      <c r="Z463" s="112"/>
      <c r="AA463" s="112"/>
      <c r="AB463" s="112"/>
      <c r="AC463" s="114"/>
    </row>
    <row r="464" spans="7:29" s="110" customFormat="1" x14ac:dyDescent="0.3">
      <c r="G464" s="112"/>
      <c r="H464" s="112"/>
      <c r="O464" s="114"/>
      <c r="W464" s="112"/>
      <c r="X464" s="112"/>
      <c r="Y464" s="112"/>
      <c r="Z464" s="112"/>
      <c r="AA464" s="112"/>
      <c r="AB464" s="112"/>
      <c r="AC464" s="114"/>
    </row>
    <row r="465" spans="7:29" s="110" customFormat="1" x14ac:dyDescent="0.3">
      <c r="G465" s="112"/>
      <c r="H465" s="112"/>
      <c r="O465" s="114"/>
      <c r="W465" s="112"/>
      <c r="X465" s="112"/>
      <c r="Y465" s="112"/>
      <c r="Z465" s="112"/>
      <c r="AA465" s="112"/>
      <c r="AB465" s="112"/>
      <c r="AC465" s="114"/>
    </row>
    <row r="466" spans="7:29" s="110" customFormat="1" x14ac:dyDescent="0.3">
      <c r="G466" s="112"/>
      <c r="H466" s="112"/>
      <c r="O466" s="114"/>
      <c r="W466" s="112"/>
      <c r="X466" s="112"/>
      <c r="Y466" s="112"/>
      <c r="Z466" s="112"/>
      <c r="AA466" s="112"/>
      <c r="AB466" s="112"/>
      <c r="AC466" s="114"/>
    </row>
    <row r="467" spans="7:29" s="110" customFormat="1" x14ac:dyDescent="0.3">
      <c r="G467" s="112"/>
      <c r="H467" s="112"/>
      <c r="O467" s="114"/>
      <c r="W467" s="112"/>
      <c r="X467" s="112"/>
      <c r="Y467" s="112"/>
      <c r="Z467" s="112"/>
      <c r="AA467" s="112"/>
      <c r="AB467" s="112"/>
      <c r="AC467" s="114"/>
    </row>
    <row r="468" spans="7:29" s="110" customFormat="1" x14ac:dyDescent="0.3">
      <c r="G468" s="112"/>
      <c r="H468" s="112"/>
      <c r="O468" s="114"/>
      <c r="W468" s="112"/>
      <c r="X468" s="112"/>
      <c r="Y468" s="112"/>
      <c r="Z468" s="112"/>
      <c r="AA468" s="112"/>
      <c r="AB468" s="112"/>
      <c r="AC468" s="114"/>
    </row>
    <row r="469" spans="7:29" s="110" customFormat="1" x14ac:dyDescent="0.3">
      <c r="G469" s="112"/>
      <c r="H469" s="112"/>
      <c r="O469" s="114"/>
      <c r="W469" s="112"/>
      <c r="X469" s="112"/>
      <c r="Y469" s="112"/>
      <c r="Z469" s="112"/>
      <c r="AA469" s="112"/>
      <c r="AB469" s="112"/>
      <c r="AC469" s="114"/>
    </row>
    <row r="470" spans="7:29" s="110" customFormat="1" x14ac:dyDescent="0.3">
      <c r="G470" s="112"/>
      <c r="H470" s="112"/>
      <c r="O470" s="114"/>
      <c r="W470" s="112"/>
      <c r="X470" s="112"/>
      <c r="Y470" s="112"/>
      <c r="Z470" s="112"/>
      <c r="AA470" s="112"/>
      <c r="AB470" s="112"/>
      <c r="AC470" s="114"/>
    </row>
    <row r="471" spans="7:29" s="110" customFormat="1" x14ac:dyDescent="0.3">
      <c r="G471" s="112"/>
      <c r="H471" s="112"/>
      <c r="O471" s="114"/>
      <c r="W471" s="112"/>
      <c r="X471" s="112"/>
      <c r="Y471" s="112"/>
      <c r="Z471" s="112"/>
      <c r="AA471" s="112"/>
      <c r="AB471" s="112"/>
      <c r="AC471" s="114"/>
    </row>
    <row r="472" spans="7:29" s="110" customFormat="1" x14ac:dyDescent="0.3">
      <c r="G472" s="112"/>
      <c r="H472" s="112"/>
      <c r="O472" s="114"/>
      <c r="W472" s="112"/>
      <c r="X472" s="112"/>
      <c r="Y472" s="112"/>
      <c r="Z472" s="112"/>
      <c r="AA472" s="112"/>
      <c r="AB472" s="112"/>
      <c r="AC472" s="114"/>
    </row>
    <row r="473" spans="7:29" s="110" customFormat="1" x14ac:dyDescent="0.3">
      <c r="G473" s="112"/>
      <c r="H473" s="112"/>
      <c r="O473" s="114"/>
      <c r="W473" s="112"/>
      <c r="X473" s="112"/>
      <c r="Y473" s="112"/>
      <c r="Z473" s="112"/>
      <c r="AA473" s="112"/>
      <c r="AB473" s="112"/>
      <c r="AC473" s="114"/>
    </row>
    <row r="474" spans="7:29" s="110" customFormat="1" x14ac:dyDescent="0.3">
      <c r="G474" s="112"/>
      <c r="H474" s="112"/>
      <c r="O474" s="114"/>
      <c r="W474" s="112"/>
      <c r="X474" s="112"/>
      <c r="Y474" s="112"/>
      <c r="Z474" s="112"/>
      <c r="AA474" s="112"/>
      <c r="AB474" s="112"/>
      <c r="AC474" s="114"/>
    </row>
    <row r="475" spans="7:29" s="110" customFormat="1" x14ac:dyDescent="0.3">
      <c r="G475" s="112"/>
      <c r="H475" s="112"/>
      <c r="O475" s="114"/>
      <c r="W475" s="112"/>
      <c r="X475" s="112"/>
      <c r="Y475" s="112"/>
      <c r="Z475" s="112"/>
      <c r="AA475" s="112"/>
      <c r="AB475" s="112"/>
      <c r="AC475" s="114"/>
    </row>
    <row r="476" spans="7:29" s="110" customFormat="1" x14ac:dyDescent="0.3">
      <c r="G476" s="112"/>
      <c r="H476" s="112"/>
      <c r="O476" s="114"/>
      <c r="W476" s="112"/>
      <c r="X476" s="112"/>
      <c r="Y476" s="112"/>
      <c r="Z476" s="112"/>
      <c r="AA476" s="112"/>
      <c r="AB476" s="112"/>
      <c r="AC476" s="114"/>
    </row>
    <row r="477" spans="7:29" s="110" customFormat="1" x14ac:dyDescent="0.3">
      <c r="G477" s="112"/>
      <c r="H477" s="112"/>
      <c r="O477" s="114"/>
      <c r="W477" s="112"/>
      <c r="X477" s="112"/>
      <c r="Y477" s="112"/>
      <c r="Z477" s="112"/>
      <c r="AA477" s="112"/>
      <c r="AB477" s="112"/>
      <c r="AC477" s="114"/>
    </row>
    <row r="478" spans="7:29" s="110" customFormat="1" x14ac:dyDescent="0.3">
      <c r="G478" s="112"/>
      <c r="H478" s="112"/>
      <c r="O478" s="114"/>
      <c r="W478" s="112"/>
      <c r="X478" s="112"/>
      <c r="Y478" s="112"/>
      <c r="Z478" s="112"/>
      <c r="AA478" s="112"/>
      <c r="AB478" s="112"/>
      <c r="AC478" s="114"/>
    </row>
    <row r="479" spans="7:29" s="110" customFormat="1" x14ac:dyDescent="0.3">
      <c r="G479" s="112"/>
      <c r="H479" s="112"/>
      <c r="O479" s="114"/>
      <c r="W479" s="112"/>
      <c r="X479" s="112"/>
      <c r="Y479" s="112"/>
      <c r="Z479" s="112"/>
      <c r="AA479" s="112"/>
      <c r="AB479" s="112"/>
      <c r="AC479" s="114"/>
    </row>
    <row r="480" spans="7:29" s="110" customFormat="1" x14ac:dyDescent="0.3">
      <c r="G480" s="112"/>
      <c r="H480" s="112"/>
      <c r="O480" s="114"/>
      <c r="W480" s="112"/>
      <c r="X480" s="112"/>
      <c r="Y480" s="112"/>
      <c r="Z480" s="112"/>
      <c r="AA480" s="112"/>
      <c r="AB480" s="112"/>
      <c r="AC480" s="114"/>
    </row>
    <row r="481" spans="7:29" s="110" customFormat="1" x14ac:dyDescent="0.3">
      <c r="G481" s="112"/>
      <c r="H481" s="112"/>
      <c r="O481" s="114"/>
      <c r="W481" s="112"/>
      <c r="X481" s="112"/>
      <c r="Y481" s="112"/>
      <c r="Z481" s="112"/>
      <c r="AA481" s="112"/>
      <c r="AB481" s="112"/>
      <c r="AC481" s="114"/>
    </row>
    <row r="482" spans="7:29" s="110" customFormat="1" x14ac:dyDescent="0.3">
      <c r="G482" s="112"/>
      <c r="H482" s="112"/>
      <c r="O482" s="114"/>
      <c r="W482" s="112"/>
      <c r="X482" s="112"/>
      <c r="Y482" s="112"/>
      <c r="Z482" s="112"/>
      <c r="AA482" s="112"/>
      <c r="AB482" s="112"/>
      <c r="AC482" s="114"/>
    </row>
    <row r="483" spans="7:29" s="110" customFormat="1" x14ac:dyDescent="0.3">
      <c r="G483" s="112"/>
      <c r="H483" s="112"/>
      <c r="O483" s="114"/>
      <c r="W483" s="112"/>
      <c r="X483" s="112"/>
      <c r="Y483" s="112"/>
      <c r="Z483" s="112"/>
      <c r="AA483" s="112"/>
      <c r="AB483" s="112"/>
      <c r="AC483" s="114"/>
    </row>
    <row r="484" spans="7:29" s="110" customFormat="1" x14ac:dyDescent="0.3">
      <c r="G484" s="112"/>
      <c r="H484" s="112"/>
      <c r="O484" s="114"/>
      <c r="W484" s="112"/>
      <c r="X484" s="112"/>
      <c r="Y484" s="112"/>
      <c r="Z484" s="112"/>
      <c r="AA484" s="112"/>
      <c r="AB484" s="112"/>
      <c r="AC484" s="114"/>
    </row>
    <row r="485" spans="7:29" s="110" customFormat="1" x14ac:dyDescent="0.3">
      <c r="G485" s="112"/>
      <c r="H485" s="112"/>
      <c r="O485" s="114"/>
      <c r="W485" s="112"/>
      <c r="X485" s="112"/>
      <c r="Y485" s="112"/>
      <c r="Z485" s="112"/>
      <c r="AA485" s="112"/>
      <c r="AB485" s="112"/>
      <c r="AC485" s="114"/>
    </row>
    <row r="486" spans="7:29" s="110" customFormat="1" x14ac:dyDescent="0.3">
      <c r="G486" s="112"/>
      <c r="H486" s="112"/>
      <c r="O486" s="114"/>
      <c r="W486" s="112"/>
      <c r="X486" s="112"/>
      <c r="Y486" s="112"/>
      <c r="Z486" s="112"/>
      <c r="AA486" s="112"/>
      <c r="AB486" s="112"/>
      <c r="AC486" s="114"/>
    </row>
    <row r="487" spans="7:29" s="110" customFormat="1" x14ac:dyDescent="0.3">
      <c r="G487" s="112"/>
      <c r="H487" s="112"/>
      <c r="O487" s="114"/>
      <c r="W487" s="112"/>
      <c r="X487" s="112"/>
      <c r="Y487" s="112"/>
      <c r="Z487" s="112"/>
      <c r="AA487" s="112"/>
      <c r="AB487" s="112"/>
      <c r="AC487" s="114"/>
    </row>
    <row r="488" spans="7:29" s="110" customFormat="1" x14ac:dyDescent="0.3">
      <c r="G488" s="112"/>
      <c r="H488" s="112"/>
      <c r="O488" s="114"/>
      <c r="W488" s="112"/>
      <c r="X488" s="112"/>
      <c r="Y488" s="112"/>
      <c r="Z488" s="112"/>
      <c r="AA488" s="112"/>
      <c r="AB488" s="112"/>
      <c r="AC488" s="114"/>
    </row>
    <row r="489" spans="7:29" s="110" customFormat="1" x14ac:dyDescent="0.3">
      <c r="G489" s="112"/>
      <c r="H489" s="112"/>
      <c r="O489" s="114"/>
      <c r="W489" s="112"/>
      <c r="X489" s="112"/>
      <c r="Y489" s="112"/>
      <c r="Z489" s="112"/>
      <c r="AA489" s="112"/>
      <c r="AB489" s="112"/>
      <c r="AC489" s="114"/>
    </row>
    <row r="490" spans="7:29" s="110" customFormat="1" x14ac:dyDescent="0.3">
      <c r="G490" s="112"/>
      <c r="H490" s="112"/>
      <c r="O490" s="114"/>
      <c r="W490" s="112"/>
      <c r="X490" s="112"/>
      <c r="Y490" s="112"/>
      <c r="Z490" s="112"/>
      <c r="AA490" s="112"/>
      <c r="AB490" s="112"/>
      <c r="AC490" s="114"/>
    </row>
    <row r="491" spans="7:29" s="110" customFormat="1" x14ac:dyDescent="0.3">
      <c r="G491" s="112"/>
      <c r="H491" s="112"/>
      <c r="O491" s="114"/>
      <c r="W491" s="112"/>
      <c r="X491" s="112"/>
      <c r="Y491" s="112"/>
      <c r="Z491" s="112"/>
      <c r="AA491" s="112"/>
      <c r="AB491" s="112"/>
      <c r="AC491" s="114"/>
    </row>
    <row r="492" spans="7:29" s="110" customFormat="1" x14ac:dyDescent="0.3">
      <c r="G492" s="112"/>
      <c r="H492" s="112"/>
      <c r="O492" s="114"/>
      <c r="W492" s="112"/>
      <c r="X492" s="112"/>
      <c r="Y492" s="112"/>
      <c r="Z492" s="112"/>
      <c r="AA492" s="112"/>
      <c r="AB492" s="112"/>
      <c r="AC492" s="114"/>
    </row>
    <row r="493" spans="7:29" s="110" customFormat="1" x14ac:dyDescent="0.3">
      <c r="G493" s="112"/>
      <c r="H493" s="112"/>
      <c r="O493" s="114"/>
      <c r="W493" s="112"/>
      <c r="X493" s="112"/>
      <c r="Y493" s="112"/>
      <c r="Z493" s="112"/>
      <c r="AA493" s="112"/>
      <c r="AB493" s="112"/>
      <c r="AC493" s="114"/>
    </row>
    <row r="494" spans="7:29" s="110" customFormat="1" x14ac:dyDescent="0.3">
      <c r="G494" s="112"/>
      <c r="H494" s="112"/>
      <c r="O494" s="114"/>
      <c r="W494" s="112"/>
      <c r="X494" s="112"/>
      <c r="Y494" s="112"/>
      <c r="Z494" s="112"/>
      <c r="AA494" s="112"/>
      <c r="AB494" s="112"/>
      <c r="AC494" s="114"/>
    </row>
    <row r="495" spans="7:29" s="110" customFormat="1" x14ac:dyDescent="0.3">
      <c r="G495" s="112"/>
      <c r="H495" s="112"/>
      <c r="O495" s="114"/>
      <c r="W495" s="112"/>
      <c r="X495" s="112"/>
      <c r="Y495" s="112"/>
      <c r="Z495" s="112"/>
      <c r="AA495" s="112"/>
      <c r="AB495" s="112"/>
      <c r="AC495" s="114"/>
    </row>
    <row r="496" spans="7:29" s="110" customFormat="1" x14ac:dyDescent="0.3">
      <c r="G496" s="112"/>
      <c r="H496" s="112"/>
      <c r="O496" s="114"/>
      <c r="W496" s="112"/>
      <c r="X496" s="112"/>
      <c r="Y496" s="112"/>
      <c r="Z496" s="112"/>
      <c r="AA496" s="112"/>
      <c r="AB496" s="112"/>
      <c r="AC496" s="114"/>
    </row>
    <row r="497" spans="7:29" s="110" customFormat="1" x14ac:dyDescent="0.3">
      <c r="G497" s="112"/>
      <c r="H497" s="112"/>
      <c r="O497" s="114"/>
      <c r="W497" s="112"/>
      <c r="X497" s="112"/>
      <c r="Y497" s="112"/>
      <c r="Z497" s="112"/>
      <c r="AA497" s="112"/>
      <c r="AB497" s="112"/>
      <c r="AC497" s="114"/>
    </row>
    <row r="498" spans="7:29" s="110" customFormat="1" x14ac:dyDescent="0.3">
      <c r="G498" s="112"/>
      <c r="H498" s="112"/>
      <c r="O498" s="114"/>
      <c r="W498" s="112"/>
      <c r="X498" s="112"/>
      <c r="Y498" s="112"/>
      <c r="Z498" s="112"/>
      <c r="AA498" s="112"/>
      <c r="AB498" s="112"/>
      <c r="AC498" s="114"/>
    </row>
    <row r="499" spans="7:29" s="110" customFormat="1" x14ac:dyDescent="0.3">
      <c r="G499" s="112"/>
      <c r="H499" s="112"/>
      <c r="O499" s="114"/>
      <c r="W499" s="112"/>
      <c r="X499" s="112"/>
      <c r="Y499" s="112"/>
      <c r="Z499" s="112"/>
      <c r="AA499" s="112"/>
      <c r="AB499" s="112"/>
      <c r="AC499" s="114"/>
    </row>
    <row r="500" spans="7:29" s="110" customFormat="1" x14ac:dyDescent="0.3">
      <c r="G500" s="112"/>
      <c r="H500" s="112"/>
      <c r="O500" s="114"/>
      <c r="W500" s="112"/>
      <c r="X500" s="112"/>
      <c r="Y500" s="112"/>
      <c r="Z500" s="112"/>
      <c r="AA500" s="112"/>
      <c r="AB500" s="112"/>
      <c r="AC500" s="114"/>
    </row>
    <row r="501" spans="7:29" s="110" customFormat="1" x14ac:dyDescent="0.3">
      <c r="G501" s="112"/>
      <c r="H501" s="112"/>
      <c r="O501" s="114"/>
      <c r="W501" s="112"/>
      <c r="X501" s="112"/>
      <c r="Y501" s="112"/>
      <c r="Z501" s="112"/>
      <c r="AA501" s="112"/>
      <c r="AB501" s="112"/>
      <c r="AC501" s="114"/>
    </row>
    <row r="502" spans="7:29" s="110" customFormat="1" x14ac:dyDescent="0.3">
      <c r="G502" s="112"/>
      <c r="H502" s="112"/>
      <c r="O502" s="114"/>
      <c r="W502" s="112"/>
      <c r="X502" s="112"/>
      <c r="Y502" s="112"/>
      <c r="Z502" s="112"/>
      <c r="AA502" s="112"/>
      <c r="AB502" s="112"/>
      <c r="AC502" s="114"/>
    </row>
    <row r="503" spans="7:29" s="110" customFormat="1" x14ac:dyDescent="0.3">
      <c r="G503" s="112"/>
      <c r="H503" s="112"/>
      <c r="O503" s="114"/>
      <c r="W503" s="112"/>
      <c r="X503" s="112"/>
      <c r="Y503" s="112"/>
      <c r="Z503" s="112"/>
      <c r="AA503" s="112"/>
      <c r="AB503" s="112"/>
      <c r="AC503" s="114"/>
    </row>
    <row r="504" spans="7:29" s="110" customFormat="1" x14ac:dyDescent="0.3">
      <c r="G504" s="112"/>
      <c r="H504" s="112"/>
      <c r="O504" s="114"/>
      <c r="W504" s="112"/>
      <c r="X504" s="112"/>
      <c r="Y504" s="112"/>
      <c r="Z504" s="112"/>
      <c r="AA504" s="112"/>
      <c r="AB504" s="112"/>
      <c r="AC504" s="114"/>
    </row>
    <row r="505" spans="7:29" s="110" customFormat="1" x14ac:dyDescent="0.3">
      <c r="G505" s="112"/>
      <c r="H505" s="112"/>
      <c r="O505" s="114"/>
      <c r="W505" s="112"/>
      <c r="X505" s="112"/>
      <c r="Y505" s="112"/>
      <c r="Z505" s="112"/>
      <c r="AA505" s="112"/>
      <c r="AB505" s="112"/>
      <c r="AC505" s="114"/>
    </row>
    <row r="506" spans="7:29" s="110" customFormat="1" x14ac:dyDescent="0.3">
      <c r="G506" s="112"/>
      <c r="H506" s="112"/>
      <c r="O506" s="114"/>
      <c r="W506" s="112"/>
      <c r="X506" s="112"/>
      <c r="Y506" s="112"/>
      <c r="Z506" s="112"/>
      <c r="AA506" s="112"/>
      <c r="AB506" s="112"/>
      <c r="AC506" s="114"/>
    </row>
    <row r="507" spans="7:29" s="110" customFormat="1" x14ac:dyDescent="0.3">
      <c r="G507" s="112"/>
      <c r="H507" s="112"/>
      <c r="O507" s="114"/>
      <c r="W507" s="112"/>
      <c r="X507" s="112"/>
      <c r="Y507" s="112"/>
      <c r="Z507" s="112"/>
      <c r="AA507" s="112"/>
      <c r="AB507" s="112"/>
      <c r="AC507" s="114"/>
    </row>
    <row r="508" spans="7:29" s="110" customFormat="1" x14ac:dyDescent="0.3">
      <c r="G508" s="112"/>
      <c r="H508" s="112"/>
      <c r="O508" s="114"/>
      <c r="W508" s="112"/>
      <c r="X508" s="112"/>
      <c r="Y508" s="112"/>
      <c r="Z508" s="112"/>
      <c r="AA508" s="112"/>
      <c r="AB508" s="112"/>
      <c r="AC508" s="114"/>
    </row>
    <row r="509" spans="7:29" s="110" customFormat="1" x14ac:dyDescent="0.3">
      <c r="G509" s="112"/>
      <c r="H509" s="112"/>
      <c r="O509" s="114"/>
      <c r="W509" s="112"/>
      <c r="X509" s="112"/>
      <c r="Y509" s="112"/>
      <c r="Z509" s="112"/>
      <c r="AA509" s="112"/>
      <c r="AB509" s="112"/>
      <c r="AC509" s="114"/>
    </row>
    <row r="510" spans="7:29" s="110" customFormat="1" x14ac:dyDescent="0.3">
      <c r="G510" s="112"/>
      <c r="H510" s="112"/>
      <c r="O510" s="114"/>
      <c r="W510" s="112"/>
      <c r="X510" s="112"/>
      <c r="Y510" s="112"/>
      <c r="Z510" s="112"/>
      <c r="AA510" s="112"/>
      <c r="AB510" s="112"/>
      <c r="AC510" s="114"/>
    </row>
    <row r="511" spans="7:29" s="110" customFormat="1" x14ac:dyDescent="0.3">
      <c r="G511" s="112"/>
      <c r="H511" s="112"/>
      <c r="O511" s="114"/>
      <c r="W511" s="112"/>
      <c r="X511" s="112"/>
      <c r="Y511" s="112"/>
      <c r="Z511" s="112"/>
      <c r="AA511" s="112"/>
      <c r="AB511" s="112"/>
      <c r="AC511" s="114"/>
    </row>
    <row r="512" spans="7:29" s="110" customFormat="1" x14ac:dyDescent="0.3">
      <c r="G512" s="112"/>
      <c r="H512" s="112"/>
      <c r="O512" s="114"/>
      <c r="W512" s="112"/>
      <c r="X512" s="112"/>
      <c r="Y512" s="112"/>
      <c r="Z512" s="112"/>
      <c r="AA512" s="112"/>
      <c r="AB512" s="112"/>
      <c r="AC512" s="114"/>
    </row>
    <row r="513" spans="7:29" s="110" customFormat="1" x14ac:dyDescent="0.3">
      <c r="G513" s="112"/>
      <c r="H513" s="112"/>
      <c r="O513" s="114"/>
      <c r="W513" s="112"/>
      <c r="X513" s="112"/>
      <c r="Y513" s="112"/>
      <c r="Z513" s="112"/>
      <c r="AA513" s="112"/>
      <c r="AB513" s="112"/>
      <c r="AC513" s="114"/>
    </row>
    <row r="514" spans="7:29" s="110" customFormat="1" x14ac:dyDescent="0.3">
      <c r="G514" s="112"/>
      <c r="H514" s="112"/>
      <c r="O514" s="114"/>
      <c r="W514" s="112"/>
      <c r="X514" s="112"/>
      <c r="Y514" s="112"/>
      <c r="Z514" s="112"/>
      <c r="AA514" s="112"/>
      <c r="AB514" s="112"/>
      <c r="AC514" s="114"/>
    </row>
    <row r="515" spans="7:29" s="110" customFormat="1" x14ac:dyDescent="0.3">
      <c r="G515" s="112"/>
      <c r="H515" s="112"/>
      <c r="O515" s="114"/>
      <c r="W515" s="112"/>
      <c r="X515" s="112"/>
      <c r="Y515" s="112"/>
      <c r="Z515" s="112"/>
      <c r="AA515" s="112"/>
      <c r="AB515" s="112"/>
      <c r="AC515" s="114"/>
    </row>
    <row r="516" spans="7:29" s="110" customFormat="1" x14ac:dyDescent="0.3">
      <c r="G516" s="112"/>
      <c r="H516" s="112"/>
      <c r="O516" s="114"/>
      <c r="W516" s="112"/>
      <c r="X516" s="112"/>
      <c r="Y516" s="112"/>
      <c r="Z516" s="112"/>
      <c r="AA516" s="112"/>
      <c r="AB516" s="112"/>
      <c r="AC516" s="114"/>
    </row>
    <row r="517" spans="7:29" s="110" customFormat="1" x14ac:dyDescent="0.3">
      <c r="G517" s="112"/>
      <c r="H517" s="112"/>
      <c r="O517" s="114"/>
      <c r="W517" s="112"/>
      <c r="X517" s="112"/>
      <c r="Y517" s="112"/>
      <c r="Z517" s="112"/>
      <c r="AA517" s="112"/>
      <c r="AB517" s="112"/>
      <c r="AC517" s="114"/>
    </row>
    <row r="518" spans="7:29" s="110" customFormat="1" x14ac:dyDescent="0.3">
      <c r="G518" s="112"/>
      <c r="H518" s="112"/>
      <c r="O518" s="114"/>
      <c r="W518" s="112"/>
      <c r="X518" s="112"/>
      <c r="Y518" s="112"/>
      <c r="Z518" s="112"/>
      <c r="AA518" s="112"/>
      <c r="AB518" s="112"/>
      <c r="AC518" s="114"/>
    </row>
    <row r="519" spans="7:29" s="110" customFormat="1" x14ac:dyDescent="0.3">
      <c r="G519" s="112"/>
      <c r="H519" s="112"/>
      <c r="O519" s="114"/>
      <c r="W519" s="112"/>
      <c r="X519" s="112"/>
      <c r="Y519" s="112"/>
      <c r="Z519" s="112"/>
      <c r="AA519" s="112"/>
      <c r="AB519" s="112"/>
      <c r="AC519" s="114"/>
    </row>
    <row r="520" spans="7:29" s="110" customFormat="1" x14ac:dyDescent="0.3">
      <c r="G520" s="112"/>
      <c r="H520" s="112"/>
      <c r="O520" s="114"/>
      <c r="W520" s="112"/>
      <c r="X520" s="112"/>
      <c r="Y520" s="112"/>
      <c r="Z520" s="112"/>
      <c r="AA520" s="112"/>
      <c r="AB520" s="112"/>
      <c r="AC520" s="114"/>
    </row>
    <row r="521" spans="7:29" s="110" customFormat="1" x14ac:dyDescent="0.3">
      <c r="G521" s="112"/>
      <c r="H521" s="112"/>
      <c r="O521" s="114"/>
      <c r="W521" s="112"/>
      <c r="X521" s="112"/>
      <c r="Y521" s="112"/>
      <c r="Z521" s="112"/>
      <c r="AA521" s="112"/>
      <c r="AB521" s="112"/>
      <c r="AC521" s="114"/>
    </row>
    <row r="522" spans="7:29" s="110" customFormat="1" x14ac:dyDescent="0.3">
      <c r="G522" s="112"/>
      <c r="H522" s="112"/>
      <c r="O522" s="114"/>
      <c r="W522" s="112"/>
      <c r="X522" s="112"/>
      <c r="Y522" s="112"/>
      <c r="Z522" s="112"/>
      <c r="AA522" s="112"/>
      <c r="AB522" s="112"/>
      <c r="AC522" s="114"/>
    </row>
    <row r="523" spans="7:29" s="110" customFormat="1" x14ac:dyDescent="0.3">
      <c r="G523" s="112"/>
      <c r="H523" s="112"/>
      <c r="O523" s="114"/>
      <c r="W523" s="112"/>
      <c r="X523" s="112"/>
      <c r="Y523" s="112"/>
      <c r="Z523" s="112"/>
      <c r="AA523" s="112"/>
      <c r="AB523" s="112"/>
      <c r="AC523" s="114"/>
    </row>
    <row r="524" spans="7:29" s="110" customFormat="1" x14ac:dyDescent="0.3">
      <c r="G524" s="112"/>
      <c r="H524" s="112"/>
      <c r="O524" s="114"/>
      <c r="W524" s="112"/>
      <c r="X524" s="112"/>
      <c r="Y524" s="112"/>
      <c r="Z524" s="112"/>
      <c r="AA524" s="112"/>
      <c r="AB524" s="112"/>
      <c r="AC524" s="114"/>
    </row>
    <row r="525" spans="7:29" s="110" customFormat="1" x14ac:dyDescent="0.3">
      <c r="G525" s="112"/>
      <c r="H525" s="112"/>
      <c r="O525" s="114"/>
      <c r="W525" s="112"/>
      <c r="X525" s="112"/>
      <c r="Y525" s="112"/>
      <c r="Z525" s="112"/>
      <c r="AA525" s="112"/>
      <c r="AB525" s="112"/>
      <c r="AC525" s="114"/>
    </row>
    <row r="526" spans="7:29" s="110" customFormat="1" x14ac:dyDescent="0.3">
      <c r="G526" s="112"/>
      <c r="H526" s="112"/>
      <c r="O526" s="114"/>
      <c r="W526" s="112"/>
      <c r="X526" s="112"/>
      <c r="Y526" s="112"/>
      <c r="Z526" s="112"/>
      <c r="AA526" s="112"/>
      <c r="AB526" s="112"/>
      <c r="AC526" s="114"/>
    </row>
    <row r="527" spans="7:29" s="110" customFormat="1" x14ac:dyDescent="0.3">
      <c r="G527" s="112"/>
      <c r="H527" s="112"/>
      <c r="O527" s="114"/>
      <c r="W527" s="112"/>
      <c r="X527" s="112"/>
      <c r="Y527" s="112"/>
      <c r="Z527" s="112"/>
      <c r="AA527" s="112"/>
      <c r="AB527" s="112"/>
      <c r="AC527" s="114"/>
    </row>
    <row r="528" spans="7:29" s="110" customFormat="1" x14ac:dyDescent="0.3">
      <c r="G528" s="112"/>
      <c r="H528" s="112"/>
      <c r="O528" s="114"/>
      <c r="W528" s="112"/>
      <c r="X528" s="112"/>
      <c r="Y528" s="112"/>
      <c r="Z528" s="112"/>
      <c r="AA528" s="112"/>
      <c r="AB528" s="112"/>
      <c r="AC528" s="114"/>
    </row>
    <row r="529" spans="7:29" s="110" customFormat="1" x14ac:dyDescent="0.3">
      <c r="G529" s="112"/>
      <c r="H529" s="112"/>
      <c r="O529" s="114"/>
      <c r="W529" s="112"/>
      <c r="X529" s="112"/>
      <c r="Y529" s="112"/>
      <c r="Z529" s="112"/>
      <c r="AA529" s="112"/>
      <c r="AB529" s="112"/>
      <c r="AC529" s="114"/>
    </row>
    <row r="530" spans="7:29" s="110" customFormat="1" x14ac:dyDescent="0.3">
      <c r="G530" s="112"/>
      <c r="H530" s="112"/>
      <c r="O530" s="114"/>
      <c r="W530" s="112"/>
      <c r="X530" s="112"/>
      <c r="Y530" s="112"/>
      <c r="Z530" s="112"/>
      <c r="AA530" s="112"/>
      <c r="AB530" s="112"/>
      <c r="AC530" s="114"/>
    </row>
    <row r="531" spans="7:29" s="110" customFormat="1" x14ac:dyDescent="0.3">
      <c r="G531" s="112"/>
      <c r="H531" s="112"/>
      <c r="O531" s="114"/>
      <c r="W531" s="112"/>
      <c r="X531" s="112"/>
      <c r="Y531" s="112"/>
      <c r="Z531" s="112"/>
      <c r="AA531" s="112"/>
      <c r="AB531" s="112"/>
      <c r="AC531" s="114"/>
    </row>
    <row r="532" spans="7:29" s="110" customFormat="1" x14ac:dyDescent="0.3">
      <c r="G532" s="112"/>
      <c r="H532" s="112"/>
      <c r="O532" s="114"/>
      <c r="W532" s="112"/>
      <c r="X532" s="112"/>
      <c r="Y532" s="112"/>
      <c r="Z532" s="112"/>
      <c r="AA532" s="112"/>
      <c r="AB532" s="112"/>
      <c r="AC532" s="114"/>
    </row>
    <row r="533" spans="7:29" s="110" customFormat="1" x14ac:dyDescent="0.3">
      <c r="G533" s="112"/>
      <c r="H533" s="112"/>
      <c r="O533" s="114"/>
      <c r="W533" s="112"/>
      <c r="X533" s="112"/>
      <c r="Y533" s="112"/>
      <c r="Z533" s="112"/>
      <c r="AA533" s="112"/>
      <c r="AB533" s="112"/>
      <c r="AC533" s="114"/>
    </row>
    <row r="534" spans="7:29" s="110" customFormat="1" x14ac:dyDescent="0.3">
      <c r="G534" s="112"/>
      <c r="H534" s="112"/>
      <c r="O534" s="114"/>
      <c r="W534" s="112"/>
      <c r="X534" s="112"/>
      <c r="Y534" s="112"/>
      <c r="Z534" s="112"/>
      <c r="AA534" s="112"/>
      <c r="AB534" s="112"/>
      <c r="AC534" s="114"/>
    </row>
    <row r="535" spans="7:29" s="110" customFormat="1" x14ac:dyDescent="0.3">
      <c r="G535" s="112"/>
      <c r="H535" s="112"/>
      <c r="O535" s="114"/>
      <c r="W535" s="112"/>
      <c r="X535" s="112"/>
      <c r="Y535" s="112"/>
      <c r="Z535" s="112"/>
      <c r="AA535" s="112"/>
      <c r="AB535" s="112"/>
      <c r="AC535" s="114"/>
    </row>
    <row r="536" spans="7:29" s="110" customFormat="1" x14ac:dyDescent="0.3">
      <c r="G536" s="112"/>
      <c r="H536" s="112"/>
      <c r="O536" s="114"/>
      <c r="W536" s="112"/>
      <c r="X536" s="112"/>
      <c r="Y536" s="112"/>
      <c r="Z536" s="112"/>
      <c r="AA536" s="112"/>
      <c r="AB536" s="112"/>
      <c r="AC536" s="114"/>
    </row>
    <row r="537" spans="7:29" s="110" customFormat="1" x14ac:dyDescent="0.3">
      <c r="G537" s="112"/>
      <c r="H537" s="112"/>
      <c r="O537" s="114"/>
      <c r="W537" s="112"/>
      <c r="X537" s="112"/>
      <c r="Y537" s="112"/>
      <c r="Z537" s="112"/>
      <c r="AA537" s="112"/>
      <c r="AB537" s="112"/>
      <c r="AC537" s="114"/>
    </row>
    <row r="538" spans="7:29" s="110" customFormat="1" x14ac:dyDescent="0.3">
      <c r="G538" s="112"/>
      <c r="H538" s="112"/>
      <c r="O538" s="114"/>
      <c r="W538" s="112"/>
      <c r="X538" s="112"/>
      <c r="Y538" s="112"/>
      <c r="Z538" s="112"/>
      <c r="AA538" s="112"/>
      <c r="AB538" s="112"/>
      <c r="AC538" s="114"/>
    </row>
    <row r="539" spans="7:29" s="110" customFormat="1" x14ac:dyDescent="0.3">
      <c r="G539" s="112"/>
      <c r="H539" s="112"/>
      <c r="O539" s="114"/>
      <c r="W539" s="112"/>
      <c r="X539" s="112"/>
      <c r="Y539" s="112"/>
      <c r="Z539" s="112"/>
      <c r="AA539" s="112"/>
      <c r="AB539" s="112"/>
      <c r="AC539" s="114"/>
    </row>
    <row r="540" spans="7:29" s="110" customFormat="1" x14ac:dyDescent="0.3">
      <c r="G540" s="112"/>
      <c r="H540" s="112"/>
      <c r="O540" s="114"/>
      <c r="W540" s="112"/>
      <c r="X540" s="112"/>
      <c r="Y540" s="112"/>
      <c r="Z540" s="112"/>
      <c r="AA540" s="112"/>
      <c r="AB540" s="112"/>
      <c r="AC540" s="114"/>
    </row>
    <row r="541" spans="7:29" s="110" customFormat="1" x14ac:dyDescent="0.3">
      <c r="G541" s="112"/>
      <c r="H541" s="112"/>
      <c r="O541" s="114"/>
      <c r="W541" s="112"/>
      <c r="X541" s="112"/>
      <c r="Y541" s="112"/>
      <c r="Z541" s="112"/>
      <c r="AA541" s="112"/>
      <c r="AB541" s="112"/>
      <c r="AC541" s="114"/>
    </row>
    <row r="542" spans="7:29" s="110" customFormat="1" x14ac:dyDescent="0.3">
      <c r="G542" s="112"/>
      <c r="H542" s="112"/>
      <c r="O542" s="114"/>
      <c r="W542" s="112"/>
      <c r="X542" s="112"/>
      <c r="Y542" s="112"/>
      <c r="Z542" s="112"/>
      <c r="AA542" s="112"/>
      <c r="AB542" s="112"/>
      <c r="AC542" s="114"/>
    </row>
    <row r="543" spans="7:29" s="110" customFormat="1" x14ac:dyDescent="0.3">
      <c r="G543" s="112"/>
      <c r="H543" s="112"/>
      <c r="O543" s="114"/>
      <c r="W543" s="112"/>
      <c r="X543" s="112"/>
      <c r="Y543" s="112"/>
      <c r="Z543" s="112"/>
      <c r="AA543" s="112"/>
      <c r="AB543" s="112"/>
      <c r="AC543" s="114"/>
    </row>
    <row r="544" spans="7:29" s="110" customFormat="1" x14ac:dyDescent="0.3">
      <c r="G544" s="112"/>
      <c r="H544" s="112"/>
      <c r="O544" s="114"/>
      <c r="W544" s="112"/>
      <c r="X544" s="112"/>
      <c r="Y544" s="112"/>
      <c r="Z544" s="112"/>
      <c r="AA544" s="112"/>
      <c r="AB544" s="112"/>
      <c r="AC544" s="114"/>
    </row>
    <row r="545" spans="7:29" s="110" customFormat="1" x14ac:dyDescent="0.3">
      <c r="G545" s="112"/>
      <c r="H545" s="112"/>
      <c r="O545" s="114"/>
      <c r="W545" s="112"/>
      <c r="X545" s="112"/>
      <c r="Y545" s="112"/>
      <c r="Z545" s="112"/>
      <c r="AA545" s="112"/>
      <c r="AB545" s="112"/>
      <c r="AC545" s="114"/>
    </row>
    <row r="546" spans="7:29" s="110" customFormat="1" x14ac:dyDescent="0.3">
      <c r="G546" s="112"/>
      <c r="H546" s="112"/>
      <c r="O546" s="114"/>
      <c r="W546" s="112"/>
      <c r="X546" s="112"/>
      <c r="Y546" s="112"/>
      <c r="Z546" s="112"/>
      <c r="AA546" s="112"/>
      <c r="AB546" s="112"/>
      <c r="AC546" s="114"/>
    </row>
    <row r="547" spans="7:29" s="110" customFormat="1" x14ac:dyDescent="0.3">
      <c r="G547" s="112"/>
      <c r="H547" s="112"/>
      <c r="O547" s="114"/>
      <c r="W547" s="112"/>
      <c r="X547" s="112"/>
      <c r="Y547" s="112"/>
      <c r="Z547" s="112"/>
      <c r="AA547" s="112"/>
      <c r="AB547" s="112"/>
      <c r="AC547" s="114"/>
    </row>
    <row r="548" spans="7:29" s="110" customFormat="1" x14ac:dyDescent="0.3">
      <c r="G548" s="112"/>
      <c r="H548" s="112"/>
      <c r="O548" s="114"/>
      <c r="W548" s="112"/>
      <c r="X548" s="112"/>
      <c r="Y548" s="112"/>
      <c r="Z548" s="112"/>
      <c r="AA548" s="112"/>
      <c r="AB548" s="112"/>
      <c r="AC548" s="114"/>
    </row>
    <row r="549" spans="7:29" s="110" customFormat="1" x14ac:dyDescent="0.3">
      <c r="G549" s="112"/>
      <c r="H549" s="112"/>
      <c r="O549" s="114"/>
      <c r="W549" s="112"/>
      <c r="X549" s="112"/>
      <c r="Y549" s="112"/>
      <c r="Z549" s="112"/>
      <c r="AA549" s="112"/>
      <c r="AB549" s="112"/>
      <c r="AC549" s="114"/>
    </row>
    <row r="550" spans="7:29" s="110" customFormat="1" x14ac:dyDescent="0.3">
      <c r="G550" s="112"/>
      <c r="H550" s="112"/>
      <c r="O550" s="114"/>
      <c r="W550" s="112"/>
      <c r="X550" s="112"/>
      <c r="Y550" s="112"/>
      <c r="Z550" s="112"/>
      <c r="AA550" s="112"/>
      <c r="AB550" s="112"/>
      <c r="AC550" s="114"/>
    </row>
    <row r="551" spans="7:29" s="110" customFormat="1" x14ac:dyDescent="0.3">
      <c r="G551" s="112"/>
      <c r="H551" s="112"/>
      <c r="O551" s="114"/>
      <c r="W551" s="112"/>
      <c r="X551" s="112"/>
      <c r="Y551" s="112"/>
      <c r="Z551" s="112"/>
      <c r="AA551" s="112"/>
      <c r="AB551" s="112"/>
      <c r="AC551" s="114"/>
    </row>
    <row r="552" spans="7:29" s="110" customFormat="1" x14ac:dyDescent="0.3">
      <c r="G552" s="112"/>
      <c r="H552" s="112"/>
      <c r="O552" s="114"/>
      <c r="W552" s="112"/>
      <c r="X552" s="112"/>
      <c r="Y552" s="112"/>
      <c r="Z552" s="112"/>
      <c r="AA552" s="112"/>
      <c r="AB552" s="112"/>
      <c r="AC552" s="114"/>
    </row>
    <row r="553" spans="7:29" s="110" customFormat="1" x14ac:dyDescent="0.3">
      <c r="G553" s="112"/>
      <c r="H553" s="112"/>
      <c r="O553" s="114"/>
      <c r="W553" s="112"/>
      <c r="X553" s="112"/>
      <c r="Y553" s="112"/>
      <c r="Z553" s="112"/>
      <c r="AA553" s="112"/>
      <c r="AB553" s="112"/>
      <c r="AC553" s="114"/>
    </row>
    <row r="554" spans="7:29" s="110" customFormat="1" x14ac:dyDescent="0.3">
      <c r="G554" s="112"/>
      <c r="H554" s="112"/>
      <c r="O554" s="114"/>
      <c r="W554" s="112"/>
      <c r="X554" s="112"/>
      <c r="Y554" s="112"/>
      <c r="Z554" s="112"/>
      <c r="AA554" s="112"/>
      <c r="AB554" s="112"/>
      <c r="AC554" s="114"/>
    </row>
    <row r="555" spans="7:29" s="110" customFormat="1" x14ac:dyDescent="0.3">
      <c r="G555" s="112"/>
      <c r="H555" s="112"/>
      <c r="O555" s="114"/>
      <c r="W555" s="112"/>
      <c r="X555" s="112"/>
      <c r="Y555" s="112"/>
      <c r="Z555" s="112"/>
      <c r="AA555" s="112"/>
      <c r="AB555" s="112"/>
      <c r="AC555" s="114"/>
    </row>
    <row r="556" spans="7:29" s="110" customFormat="1" x14ac:dyDescent="0.3">
      <c r="G556" s="112"/>
      <c r="H556" s="112"/>
      <c r="O556" s="114"/>
      <c r="W556" s="112"/>
      <c r="X556" s="112"/>
      <c r="Y556" s="112"/>
      <c r="Z556" s="112"/>
      <c r="AA556" s="112"/>
      <c r="AB556" s="112"/>
      <c r="AC556" s="114"/>
    </row>
    <row r="557" spans="7:29" s="110" customFormat="1" x14ac:dyDescent="0.3">
      <c r="G557" s="112"/>
      <c r="H557" s="112"/>
      <c r="O557" s="114"/>
      <c r="W557" s="112"/>
      <c r="X557" s="112"/>
      <c r="Y557" s="112"/>
      <c r="Z557" s="112"/>
      <c r="AA557" s="112"/>
      <c r="AB557" s="112"/>
      <c r="AC557" s="114"/>
    </row>
    <row r="558" spans="7:29" s="110" customFormat="1" x14ac:dyDescent="0.3">
      <c r="G558" s="112"/>
      <c r="H558" s="112"/>
      <c r="O558" s="114"/>
      <c r="W558" s="112"/>
      <c r="X558" s="112"/>
      <c r="Y558" s="112"/>
      <c r="Z558" s="112"/>
      <c r="AA558" s="112"/>
      <c r="AB558" s="112"/>
      <c r="AC558" s="114"/>
    </row>
    <row r="559" spans="7:29" s="110" customFormat="1" x14ac:dyDescent="0.3">
      <c r="G559" s="112"/>
      <c r="H559" s="112"/>
      <c r="O559" s="114"/>
      <c r="W559" s="112"/>
      <c r="X559" s="112"/>
      <c r="Y559" s="112"/>
      <c r="Z559" s="112"/>
      <c r="AA559" s="112"/>
      <c r="AB559" s="112"/>
      <c r="AC559" s="114"/>
    </row>
    <row r="560" spans="7:29" s="110" customFormat="1" x14ac:dyDescent="0.3">
      <c r="G560" s="112"/>
      <c r="H560" s="112"/>
      <c r="O560" s="114"/>
      <c r="W560" s="112"/>
      <c r="X560" s="112"/>
      <c r="Y560" s="112"/>
      <c r="Z560" s="112"/>
      <c r="AA560" s="112"/>
      <c r="AB560" s="112"/>
      <c r="AC560" s="114"/>
    </row>
    <row r="561" spans="7:29" s="110" customFormat="1" x14ac:dyDescent="0.3">
      <c r="G561" s="112"/>
      <c r="H561" s="112"/>
      <c r="O561" s="114"/>
      <c r="W561" s="112"/>
      <c r="X561" s="112"/>
      <c r="Y561" s="112"/>
      <c r="Z561" s="112"/>
      <c r="AA561" s="112"/>
      <c r="AB561" s="112"/>
      <c r="AC561" s="114"/>
    </row>
    <row r="562" spans="7:29" s="110" customFormat="1" x14ac:dyDescent="0.3">
      <c r="G562" s="112"/>
      <c r="H562" s="112"/>
      <c r="O562" s="114"/>
      <c r="W562" s="112"/>
      <c r="X562" s="112"/>
      <c r="Y562" s="112"/>
      <c r="Z562" s="112"/>
      <c r="AA562" s="112"/>
      <c r="AB562" s="112"/>
      <c r="AC562" s="114"/>
    </row>
    <row r="563" spans="7:29" s="110" customFormat="1" x14ac:dyDescent="0.3">
      <c r="G563" s="112"/>
      <c r="H563" s="112"/>
      <c r="O563" s="114"/>
      <c r="W563" s="112"/>
      <c r="X563" s="112"/>
      <c r="Y563" s="112"/>
      <c r="Z563" s="112"/>
      <c r="AA563" s="112"/>
      <c r="AB563" s="112"/>
      <c r="AC563" s="114"/>
    </row>
    <row r="564" spans="7:29" s="110" customFormat="1" x14ac:dyDescent="0.3">
      <c r="G564" s="112"/>
      <c r="H564" s="112"/>
      <c r="O564" s="114"/>
      <c r="W564" s="112"/>
      <c r="X564" s="112"/>
      <c r="Y564" s="112"/>
      <c r="Z564" s="112"/>
      <c r="AA564" s="112"/>
      <c r="AB564" s="112"/>
      <c r="AC564" s="114"/>
    </row>
    <row r="565" spans="7:29" s="110" customFormat="1" x14ac:dyDescent="0.3">
      <c r="G565" s="112"/>
      <c r="H565" s="112"/>
      <c r="O565" s="114"/>
      <c r="W565" s="112"/>
      <c r="X565" s="112"/>
      <c r="Y565" s="112"/>
      <c r="Z565" s="112"/>
      <c r="AA565" s="112"/>
      <c r="AB565" s="112"/>
      <c r="AC565" s="114"/>
    </row>
    <row r="566" spans="7:29" s="110" customFormat="1" x14ac:dyDescent="0.3">
      <c r="G566" s="112"/>
      <c r="H566" s="112"/>
      <c r="O566" s="114"/>
      <c r="W566" s="112"/>
      <c r="X566" s="112"/>
      <c r="Y566" s="112"/>
      <c r="Z566" s="112"/>
      <c r="AA566" s="112"/>
      <c r="AB566" s="112"/>
      <c r="AC566" s="114"/>
    </row>
    <row r="567" spans="7:29" s="110" customFormat="1" x14ac:dyDescent="0.3">
      <c r="G567" s="112"/>
      <c r="H567" s="112"/>
      <c r="O567" s="114"/>
      <c r="W567" s="112"/>
      <c r="X567" s="112"/>
      <c r="Y567" s="112"/>
      <c r="Z567" s="112"/>
      <c r="AA567" s="112"/>
      <c r="AB567" s="112"/>
      <c r="AC567" s="114"/>
    </row>
    <row r="568" spans="7:29" s="110" customFormat="1" x14ac:dyDescent="0.3">
      <c r="G568" s="112"/>
      <c r="H568" s="112"/>
      <c r="O568" s="114"/>
      <c r="W568" s="112"/>
      <c r="X568" s="112"/>
      <c r="Y568" s="112"/>
      <c r="Z568" s="112"/>
      <c r="AA568" s="112"/>
      <c r="AB568" s="112"/>
      <c r="AC568" s="114"/>
    </row>
    <row r="569" spans="7:29" s="110" customFormat="1" x14ac:dyDescent="0.3">
      <c r="G569" s="112"/>
      <c r="H569" s="112"/>
      <c r="O569" s="114"/>
      <c r="W569" s="112"/>
      <c r="X569" s="112"/>
      <c r="Y569" s="112"/>
      <c r="Z569" s="112"/>
      <c r="AA569" s="112"/>
      <c r="AB569" s="112"/>
      <c r="AC569" s="114"/>
    </row>
    <row r="570" spans="7:29" s="110" customFormat="1" x14ac:dyDescent="0.3">
      <c r="G570" s="112"/>
      <c r="H570" s="112"/>
      <c r="O570" s="114"/>
      <c r="W570" s="112"/>
      <c r="X570" s="112"/>
      <c r="Y570" s="112"/>
      <c r="Z570" s="112"/>
      <c r="AA570" s="112"/>
      <c r="AB570" s="112"/>
      <c r="AC570" s="114"/>
    </row>
    <row r="571" spans="7:29" s="110" customFormat="1" x14ac:dyDescent="0.3">
      <c r="G571" s="112"/>
      <c r="H571" s="112"/>
      <c r="O571" s="114"/>
      <c r="W571" s="112"/>
      <c r="X571" s="112"/>
      <c r="Y571" s="112"/>
      <c r="Z571" s="112"/>
      <c r="AA571" s="112"/>
      <c r="AB571" s="112"/>
      <c r="AC571" s="114"/>
    </row>
    <row r="572" spans="7:29" s="110" customFormat="1" x14ac:dyDescent="0.3">
      <c r="G572" s="112"/>
      <c r="H572" s="112"/>
      <c r="O572" s="114"/>
      <c r="W572" s="112"/>
      <c r="X572" s="112"/>
      <c r="Y572" s="112"/>
      <c r="Z572" s="112"/>
      <c r="AA572" s="112"/>
      <c r="AB572" s="112"/>
      <c r="AC572" s="114"/>
    </row>
    <row r="573" spans="7:29" s="110" customFormat="1" x14ac:dyDescent="0.3">
      <c r="G573" s="112"/>
      <c r="H573" s="112"/>
      <c r="O573" s="114"/>
      <c r="W573" s="112"/>
      <c r="X573" s="112"/>
      <c r="Y573" s="112"/>
      <c r="Z573" s="112"/>
      <c r="AA573" s="112"/>
      <c r="AB573" s="112"/>
      <c r="AC573" s="114"/>
    </row>
    <row r="574" spans="7:29" s="110" customFormat="1" x14ac:dyDescent="0.3">
      <c r="G574" s="112"/>
      <c r="H574" s="112"/>
      <c r="O574" s="114"/>
      <c r="W574" s="112"/>
      <c r="X574" s="112"/>
      <c r="Y574" s="112"/>
      <c r="Z574" s="112"/>
      <c r="AA574" s="112"/>
      <c r="AB574" s="112"/>
      <c r="AC574" s="114"/>
    </row>
    <row r="575" spans="7:29" s="110" customFormat="1" x14ac:dyDescent="0.3">
      <c r="G575" s="112"/>
      <c r="H575" s="112"/>
      <c r="O575" s="114"/>
      <c r="W575" s="112"/>
      <c r="X575" s="112"/>
      <c r="Y575" s="112"/>
      <c r="Z575" s="112"/>
      <c r="AA575" s="112"/>
      <c r="AB575" s="112"/>
      <c r="AC575" s="114"/>
    </row>
    <row r="576" spans="7:29" s="110" customFormat="1" x14ac:dyDescent="0.3">
      <c r="G576" s="112"/>
      <c r="H576" s="112"/>
      <c r="O576" s="114"/>
      <c r="W576" s="112"/>
      <c r="X576" s="112"/>
      <c r="Y576" s="112"/>
      <c r="Z576" s="112"/>
      <c r="AA576" s="112"/>
      <c r="AB576" s="112"/>
      <c r="AC576" s="114"/>
    </row>
    <row r="577" spans="7:29" s="110" customFormat="1" x14ac:dyDescent="0.3">
      <c r="G577" s="112"/>
      <c r="H577" s="112"/>
      <c r="O577" s="114"/>
      <c r="W577" s="112"/>
      <c r="X577" s="112"/>
      <c r="Y577" s="112"/>
      <c r="Z577" s="112"/>
      <c r="AA577" s="112"/>
      <c r="AB577" s="112"/>
      <c r="AC577" s="114"/>
    </row>
    <row r="578" spans="7:29" s="110" customFormat="1" x14ac:dyDescent="0.3">
      <c r="G578" s="112"/>
      <c r="H578" s="112"/>
      <c r="O578" s="114"/>
      <c r="W578" s="112"/>
      <c r="X578" s="112"/>
      <c r="Y578" s="112"/>
      <c r="Z578" s="112"/>
      <c r="AA578" s="112"/>
      <c r="AB578" s="112"/>
      <c r="AC578" s="114"/>
    </row>
    <row r="579" spans="7:29" s="110" customFormat="1" x14ac:dyDescent="0.3">
      <c r="G579" s="112"/>
      <c r="H579" s="112"/>
      <c r="O579" s="114"/>
      <c r="W579" s="112"/>
      <c r="X579" s="112"/>
      <c r="Y579" s="112"/>
      <c r="Z579" s="112"/>
      <c r="AA579" s="112"/>
      <c r="AB579" s="112"/>
      <c r="AC579" s="114"/>
    </row>
    <row r="580" spans="7:29" s="110" customFormat="1" x14ac:dyDescent="0.3">
      <c r="G580" s="112"/>
      <c r="H580" s="112"/>
      <c r="O580" s="114"/>
      <c r="W580" s="112"/>
      <c r="X580" s="112"/>
      <c r="Y580" s="112"/>
      <c r="Z580" s="112"/>
      <c r="AA580" s="112"/>
      <c r="AB580" s="112"/>
      <c r="AC580" s="114"/>
    </row>
    <row r="581" spans="7:29" s="110" customFormat="1" x14ac:dyDescent="0.3">
      <c r="G581" s="112"/>
      <c r="H581" s="112"/>
      <c r="O581" s="114"/>
      <c r="W581" s="112"/>
      <c r="X581" s="112"/>
      <c r="Y581" s="112"/>
      <c r="Z581" s="112"/>
      <c r="AA581" s="112"/>
      <c r="AB581" s="112"/>
      <c r="AC581" s="114"/>
    </row>
    <row r="582" spans="7:29" s="110" customFormat="1" x14ac:dyDescent="0.3">
      <c r="G582" s="112"/>
      <c r="H582" s="112"/>
      <c r="O582" s="114"/>
      <c r="W582" s="112"/>
      <c r="X582" s="112"/>
      <c r="Y582" s="112"/>
      <c r="Z582" s="112"/>
      <c r="AA582" s="112"/>
      <c r="AB582" s="112"/>
      <c r="AC582" s="114"/>
    </row>
    <row r="583" spans="7:29" s="110" customFormat="1" x14ac:dyDescent="0.3">
      <c r="G583" s="112"/>
      <c r="H583" s="112"/>
      <c r="O583" s="114"/>
      <c r="W583" s="112"/>
      <c r="X583" s="112"/>
      <c r="Y583" s="112"/>
      <c r="Z583" s="112"/>
      <c r="AA583" s="112"/>
      <c r="AB583" s="112"/>
      <c r="AC583" s="114"/>
    </row>
    <row r="584" spans="7:29" s="110" customFormat="1" x14ac:dyDescent="0.3">
      <c r="G584" s="112"/>
      <c r="H584" s="112"/>
      <c r="O584" s="114"/>
      <c r="W584" s="112"/>
      <c r="X584" s="112"/>
      <c r="Y584" s="112"/>
      <c r="Z584" s="112"/>
      <c r="AA584" s="112"/>
      <c r="AB584" s="112"/>
      <c r="AC584" s="114"/>
    </row>
    <row r="585" spans="7:29" s="110" customFormat="1" x14ac:dyDescent="0.3">
      <c r="G585" s="112"/>
      <c r="H585" s="112"/>
      <c r="O585" s="114"/>
      <c r="W585" s="112"/>
      <c r="X585" s="112"/>
      <c r="Y585" s="112"/>
      <c r="Z585" s="112"/>
      <c r="AA585" s="112"/>
      <c r="AB585" s="112"/>
      <c r="AC585" s="114"/>
    </row>
    <row r="586" spans="7:29" s="110" customFormat="1" x14ac:dyDescent="0.3">
      <c r="G586" s="112"/>
      <c r="H586" s="112"/>
      <c r="O586" s="114"/>
      <c r="W586" s="112"/>
      <c r="X586" s="112"/>
      <c r="Y586" s="112"/>
      <c r="Z586" s="112"/>
      <c r="AA586" s="112"/>
      <c r="AB586" s="112"/>
      <c r="AC586" s="114"/>
    </row>
    <row r="587" spans="7:29" s="110" customFormat="1" x14ac:dyDescent="0.3">
      <c r="G587" s="112"/>
      <c r="H587" s="112"/>
      <c r="O587" s="114"/>
      <c r="W587" s="112"/>
      <c r="X587" s="112"/>
      <c r="Y587" s="112"/>
      <c r="Z587" s="112"/>
      <c r="AA587" s="112"/>
      <c r="AB587" s="112"/>
      <c r="AC587" s="114"/>
    </row>
    <row r="588" spans="7:29" s="110" customFormat="1" x14ac:dyDescent="0.3">
      <c r="G588" s="112"/>
      <c r="H588" s="112"/>
      <c r="O588" s="114"/>
      <c r="W588" s="112"/>
      <c r="X588" s="112"/>
      <c r="Y588" s="112"/>
      <c r="Z588" s="112"/>
      <c r="AA588" s="112"/>
      <c r="AB588" s="112"/>
      <c r="AC588" s="114"/>
    </row>
    <row r="589" spans="7:29" s="110" customFormat="1" x14ac:dyDescent="0.3">
      <c r="G589" s="112"/>
      <c r="H589" s="112"/>
      <c r="O589" s="114"/>
      <c r="W589" s="112"/>
      <c r="X589" s="112"/>
      <c r="Y589" s="112"/>
      <c r="Z589" s="112"/>
      <c r="AA589" s="112"/>
      <c r="AB589" s="112"/>
      <c r="AC589" s="114"/>
    </row>
    <row r="590" spans="7:29" s="110" customFormat="1" x14ac:dyDescent="0.3">
      <c r="G590" s="112"/>
      <c r="H590" s="112"/>
      <c r="O590" s="114"/>
      <c r="W590" s="112"/>
      <c r="X590" s="112"/>
      <c r="Y590" s="112"/>
      <c r="Z590" s="112"/>
      <c r="AA590" s="112"/>
      <c r="AB590" s="112"/>
      <c r="AC590" s="114"/>
    </row>
    <row r="591" spans="7:29" s="110" customFormat="1" x14ac:dyDescent="0.3">
      <c r="G591" s="112"/>
      <c r="H591" s="112"/>
      <c r="O591" s="114"/>
      <c r="W591" s="112"/>
      <c r="X591" s="112"/>
      <c r="Y591" s="112"/>
      <c r="Z591" s="112"/>
      <c r="AA591" s="112"/>
      <c r="AB591" s="112"/>
      <c r="AC591" s="114"/>
    </row>
    <row r="592" spans="7:29" s="110" customFormat="1" x14ac:dyDescent="0.3">
      <c r="G592" s="112"/>
      <c r="H592" s="112"/>
      <c r="O592" s="114"/>
      <c r="W592" s="112"/>
      <c r="X592" s="112"/>
      <c r="Y592" s="112"/>
      <c r="Z592" s="112"/>
      <c r="AA592" s="112"/>
      <c r="AB592" s="112"/>
      <c r="AC592" s="114"/>
    </row>
    <row r="593" spans="7:29" s="110" customFormat="1" x14ac:dyDescent="0.3">
      <c r="G593" s="112"/>
      <c r="H593" s="112"/>
      <c r="O593" s="114"/>
      <c r="W593" s="112"/>
      <c r="X593" s="112"/>
      <c r="Y593" s="112"/>
      <c r="Z593" s="112"/>
      <c r="AA593" s="112"/>
      <c r="AB593" s="112"/>
      <c r="AC593" s="114"/>
    </row>
    <row r="594" spans="7:29" s="110" customFormat="1" x14ac:dyDescent="0.3">
      <c r="G594" s="112"/>
      <c r="H594" s="112"/>
      <c r="O594" s="114"/>
      <c r="W594" s="112"/>
      <c r="X594" s="112"/>
      <c r="Y594" s="112"/>
      <c r="Z594" s="112"/>
      <c r="AA594" s="112"/>
      <c r="AB594" s="112"/>
      <c r="AC594" s="114"/>
    </row>
    <row r="595" spans="7:29" s="110" customFormat="1" x14ac:dyDescent="0.3">
      <c r="G595" s="112"/>
      <c r="H595" s="112"/>
      <c r="O595" s="114"/>
      <c r="W595" s="112"/>
      <c r="X595" s="112"/>
      <c r="Y595" s="112"/>
      <c r="Z595" s="112"/>
      <c r="AA595" s="112"/>
      <c r="AB595" s="112"/>
      <c r="AC595" s="114"/>
    </row>
    <row r="596" spans="7:29" s="110" customFormat="1" x14ac:dyDescent="0.3">
      <c r="G596" s="112"/>
      <c r="H596" s="112"/>
      <c r="O596" s="114"/>
      <c r="W596" s="112"/>
      <c r="X596" s="112"/>
      <c r="Y596" s="112"/>
      <c r="Z596" s="112"/>
      <c r="AA596" s="112"/>
      <c r="AB596" s="112"/>
      <c r="AC596" s="114"/>
    </row>
    <row r="597" spans="7:29" s="110" customFormat="1" x14ac:dyDescent="0.3">
      <c r="G597" s="112"/>
      <c r="H597" s="112"/>
      <c r="O597" s="114"/>
      <c r="W597" s="112"/>
      <c r="X597" s="112"/>
      <c r="Y597" s="112"/>
      <c r="Z597" s="112"/>
      <c r="AA597" s="112"/>
      <c r="AB597" s="112"/>
      <c r="AC597" s="114"/>
    </row>
    <row r="598" spans="7:29" s="110" customFormat="1" x14ac:dyDescent="0.3">
      <c r="G598" s="112"/>
      <c r="H598" s="112"/>
      <c r="O598" s="114"/>
      <c r="W598" s="112"/>
      <c r="X598" s="112"/>
      <c r="Y598" s="112"/>
      <c r="Z598" s="112"/>
      <c r="AA598" s="112"/>
      <c r="AB598" s="112"/>
      <c r="AC598" s="114"/>
    </row>
    <row r="599" spans="7:29" s="110" customFormat="1" x14ac:dyDescent="0.3">
      <c r="G599" s="112"/>
      <c r="H599" s="112"/>
      <c r="O599" s="114"/>
      <c r="W599" s="112"/>
      <c r="X599" s="112"/>
      <c r="Y599" s="112"/>
      <c r="Z599" s="112"/>
      <c r="AA599" s="112"/>
      <c r="AB599" s="112"/>
      <c r="AC599" s="114"/>
    </row>
    <row r="600" spans="7:29" s="110" customFormat="1" x14ac:dyDescent="0.3">
      <c r="G600" s="112"/>
      <c r="H600" s="112"/>
      <c r="O600" s="114"/>
      <c r="W600" s="112"/>
      <c r="X600" s="112"/>
      <c r="Y600" s="112"/>
      <c r="Z600" s="112"/>
      <c r="AA600" s="112"/>
      <c r="AB600" s="112"/>
      <c r="AC600" s="114"/>
    </row>
    <row r="601" spans="7:29" s="110" customFormat="1" x14ac:dyDescent="0.3">
      <c r="G601" s="112"/>
      <c r="H601" s="112"/>
      <c r="O601" s="114"/>
      <c r="W601" s="112"/>
      <c r="X601" s="112"/>
      <c r="Y601" s="112"/>
      <c r="Z601" s="112"/>
      <c r="AA601" s="112"/>
      <c r="AB601" s="112"/>
      <c r="AC601" s="114"/>
    </row>
    <row r="602" spans="7:29" s="110" customFormat="1" x14ac:dyDescent="0.3">
      <c r="G602" s="112"/>
      <c r="H602" s="112"/>
      <c r="O602" s="114"/>
      <c r="W602" s="112"/>
      <c r="X602" s="112"/>
      <c r="Y602" s="112"/>
      <c r="Z602" s="112"/>
      <c r="AA602" s="112"/>
      <c r="AB602" s="112"/>
      <c r="AC602" s="114"/>
    </row>
    <row r="603" spans="7:29" s="110" customFormat="1" x14ac:dyDescent="0.3">
      <c r="G603" s="112"/>
      <c r="H603" s="112"/>
      <c r="O603" s="114"/>
      <c r="W603" s="112"/>
      <c r="X603" s="112"/>
      <c r="Y603" s="112"/>
      <c r="Z603" s="112"/>
      <c r="AA603" s="112"/>
      <c r="AB603" s="112"/>
      <c r="AC603" s="114"/>
    </row>
    <row r="604" spans="7:29" s="110" customFormat="1" x14ac:dyDescent="0.3">
      <c r="G604" s="112"/>
      <c r="H604" s="112"/>
      <c r="O604" s="114"/>
      <c r="W604" s="112"/>
      <c r="X604" s="112"/>
      <c r="Y604" s="112"/>
      <c r="Z604" s="112"/>
      <c r="AA604" s="112"/>
      <c r="AB604" s="112"/>
      <c r="AC604" s="114"/>
    </row>
    <row r="605" spans="7:29" s="110" customFormat="1" x14ac:dyDescent="0.3">
      <c r="G605" s="112"/>
      <c r="H605" s="112"/>
      <c r="O605" s="114"/>
      <c r="W605" s="112"/>
      <c r="X605" s="112"/>
      <c r="Y605" s="112"/>
      <c r="Z605" s="112"/>
      <c r="AA605" s="112"/>
      <c r="AB605" s="112"/>
      <c r="AC605" s="114"/>
    </row>
    <row r="606" spans="7:29" s="110" customFormat="1" x14ac:dyDescent="0.3">
      <c r="G606" s="112"/>
      <c r="H606" s="112"/>
      <c r="O606" s="114"/>
      <c r="W606" s="112"/>
      <c r="X606" s="112"/>
      <c r="Y606" s="112"/>
      <c r="Z606" s="112"/>
      <c r="AA606" s="112"/>
      <c r="AB606" s="112"/>
      <c r="AC606" s="114"/>
    </row>
    <row r="607" spans="7:29" s="110" customFormat="1" x14ac:dyDescent="0.3">
      <c r="G607" s="112"/>
      <c r="H607" s="112"/>
      <c r="O607" s="114"/>
      <c r="W607" s="112"/>
      <c r="X607" s="112"/>
      <c r="Y607" s="112"/>
      <c r="Z607" s="112"/>
      <c r="AA607" s="112"/>
      <c r="AB607" s="112"/>
      <c r="AC607" s="114"/>
    </row>
    <row r="608" spans="7:29" s="110" customFormat="1" x14ac:dyDescent="0.3">
      <c r="G608" s="112"/>
      <c r="H608" s="112"/>
      <c r="O608" s="114"/>
      <c r="W608" s="112"/>
      <c r="X608" s="112"/>
      <c r="Y608" s="112"/>
      <c r="Z608" s="112"/>
      <c r="AA608" s="112"/>
      <c r="AB608" s="112"/>
      <c r="AC608" s="114"/>
    </row>
    <row r="609" spans="7:29" s="110" customFormat="1" x14ac:dyDescent="0.3">
      <c r="G609" s="112"/>
      <c r="H609" s="112"/>
      <c r="O609" s="114"/>
      <c r="W609" s="112"/>
      <c r="X609" s="112"/>
      <c r="Y609" s="112"/>
      <c r="Z609" s="112"/>
      <c r="AA609" s="112"/>
      <c r="AB609" s="112"/>
      <c r="AC609" s="114"/>
    </row>
    <row r="610" spans="7:29" s="110" customFormat="1" x14ac:dyDescent="0.3">
      <c r="G610" s="112"/>
      <c r="H610" s="112"/>
      <c r="O610" s="114"/>
      <c r="W610" s="112"/>
      <c r="X610" s="112"/>
      <c r="Y610" s="112"/>
      <c r="Z610" s="112"/>
      <c r="AA610" s="112"/>
      <c r="AB610" s="112"/>
      <c r="AC610" s="114"/>
    </row>
    <row r="611" spans="7:29" s="110" customFormat="1" x14ac:dyDescent="0.3">
      <c r="G611" s="112"/>
      <c r="H611" s="112"/>
      <c r="O611" s="114"/>
      <c r="W611" s="112"/>
      <c r="X611" s="112"/>
      <c r="Y611" s="112"/>
      <c r="Z611" s="112"/>
      <c r="AA611" s="112"/>
      <c r="AB611" s="112"/>
      <c r="AC611" s="114"/>
    </row>
    <row r="612" spans="7:29" s="110" customFormat="1" x14ac:dyDescent="0.3">
      <c r="G612" s="112"/>
      <c r="H612" s="112"/>
      <c r="O612" s="114"/>
      <c r="W612" s="112"/>
      <c r="X612" s="112"/>
      <c r="Y612" s="112"/>
      <c r="Z612" s="112"/>
      <c r="AA612" s="112"/>
      <c r="AB612" s="112"/>
      <c r="AC612" s="114"/>
    </row>
    <row r="613" spans="7:29" s="110" customFormat="1" x14ac:dyDescent="0.3">
      <c r="G613" s="112"/>
      <c r="H613" s="112"/>
      <c r="O613" s="114"/>
      <c r="W613" s="112"/>
      <c r="X613" s="112"/>
      <c r="Y613" s="112"/>
      <c r="Z613" s="112"/>
      <c r="AA613" s="112"/>
      <c r="AB613" s="112"/>
      <c r="AC613" s="114"/>
    </row>
    <row r="614" spans="7:29" s="110" customFormat="1" x14ac:dyDescent="0.3">
      <c r="G614" s="112"/>
      <c r="H614" s="112"/>
      <c r="O614" s="114"/>
      <c r="W614" s="112"/>
      <c r="X614" s="112"/>
      <c r="Y614" s="112"/>
      <c r="Z614" s="112"/>
      <c r="AA614" s="112"/>
      <c r="AB614" s="112"/>
      <c r="AC614" s="114"/>
    </row>
    <row r="615" spans="7:29" s="110" customFormat="1" x14ac:dyDescent="0.3">
      <c r="G615" s="112"/>
      <c r="H615" s="112"/>
      <c r="O615" s="114"/>
      <c r="W615" s="112"/>
      <c r="X615" s="112"/>
      <c r="Y615" s="112"/>
      <c r="Z615" s="112"/>
      <c r="AA615" s="112"/>
      <c r="AB615" s="112"/>
      <c r="AC615" s="114"/>
    </row>
    <row r="616" spans="7:29" s="110" customFormat="1" x14ac:dyDescent="0.3">
      <c r="G616" s="112"/>
      <c r="H616" s="112"/>
      <c r="O616" s="114"/>
      <c r="W616" s="112"/>
      <c r="X616" s="112"/>
      <c r="Y616" s="112"/>
      <c r="Z616" s="112"/>
      <c r="AA616" s="112"/>
      <c r="AB616" s="112"/>
      <c r="AC616" s="114"/>
    </row>
    <row r="617" spans="7:29" s="110" customFormat="1" x14ac:dyDescent="0.3">
      <c r="G617" s="112"/>
      <c r="H617" s="112"/>
      <c r="O617" s="114"/>
      <c r="W617" s="112"/>
      <c r="X617" s="112"/>
      <c r="Y617" s="112"/>
      <c r="Z617" s="112"/>
      <c r="AA617" s="112"/>
      <c r="AB617" s="112"/>
      <c r="AC617" s="114"/>
    </row>
    <row r="618" spans="7:29" s="110" customFormat="1" x14ac:dyDescent="0.3">
      <c r="G618" s="112"/>
      <c r="H618" s="112"/>
      <c r="O618" s="114"/>
      <c r="W618" s="112"/>
      <c r="X618" s="112"/>
      <c r="Y618" s="112"/>
      <c r="Z618" s="112"/>
      <c r="AA618" s="112"/>
      <c r="AB618" s="112"/>
      <c r="AC618" s="114"/>
    </row>
    <row r="619" spans="7:29" s="110" customFormat="1" x14ac:dyDescent="0.3">
      <c r="G619" s="112"/>
      <c r="H619" s="112"/>
      <c r="O619" s="114"/>
      <c r="W619" s="112"/>
      <c r="X619" s="112"/>
      <c r="Y619" s="112"/>
      <c r="Z619" s="112"/>
      <c r="AA619" s="112"/>
      <c r="AB619" s="112"/>
      <c r="AC619" s="114"/>
    </row>
    <row r="620" spans="7:29" s="110" customFormat="1" x14ac:dyDescent="0.3">
      <c r="G620" s="112"/>
      <c r="H620" s="112"/>
      <c r="O620" s="114"/>
      <c r="W620" s="112"/>
      <c r="X620" s="112"/>
      <c r="Y620" s="112"/>
      <c r="Z620" s="112"/>
      <c r="AA620" s="112"/>
      <c r="AB620" s="112"/>
      <c r="AC620" s="114"/>
    </row>
    <row r="621" spans="7:29" s="110" customFormat="1" x14ac:dyDescent="0.3">
      <c r="G621" s="112"/>
      <c r="H621" s="112"/>
      <c r="O621" s="114"/>
      <c r="W621" s="112"/>
      <c r="X621" s="112"/>
      <c r="Y621" s="112"/>
      <c r="Z621" s="112"/>
      <c r="AA621" s="112"/>
      <c r="AB621" s="112"/>
      <c r="AC621" s="114"/>
    </row>
    <row r="622" spans="7:29" s="110" customFormat="1" x14ac:dyDescent="0.3">
      <c r="G622" s="112"/>
      <c r="H622" s="112"/>
      <c r="O622" s="114"/>
      <c r="W622" s="112"/>
      <c r="X622" s="112"/>
      <c r="Y622" s="112"/>
      <c r="Z622" s="112"/>
      <c r="AA622" s="112"/>
      <c r="AB622" s="112"/>
      <c r="AC622" s="114"/>
    </row>
    <row r="623" spans="7:29" s="110" customFormat="1" x14ac:dyDescent="0.3">
      <c r="G623" s="112"/>
      <c r="H623" s="112"/>
      <c r="O623" s="114"/>
      <c r="W623" s="112"/>
      <c r="X623" s="112"/>
      <c r="Y623" s="112"/>
      <c r="Z623" s="112"/>
      <c r="AA623" s="112"/>
      <c r="AB623" s="112"/>
      <c r="AC623" s="114"/>
    </row>
    <row r="624" spans="7:29" s="110" customFormat="1" x14ac:dyDescent="0.3">
      <c r="G624" s="112"/>
      <c r="H624" s="112"/>
      <c r="O624" s="114"/>
      <c r="W624" s="112"/>
      <c r="X624" s="112"/>
      <c r="Y624" s="112"/>
      <c r="Z624" s="112"/>
      <c r="AA624" s="112"/>
      <c r="AB624" s="112"/>
      <c r="AC624" s="114"/>
    </row>
    <row r="625" spans="7:29" s="110" customFormat="1" x14ac:dyDescent="0.3">
      <c r="G625" s="112"/>
      <c r="H625" s="112"/>
      <c r="O625" s="114"/>
      <c r="W625" s="112"/>
      <c r="X625" s="112"/>
      <c r="Y625" s="112"/>
      <c r="Z625" s="112"/>
      <c r="AA625" s="112"/>
      <c r="AB625" s="112"/>
      <c r="AC625" s="114"/>
    </row>
    <row r="626" spans="7:29" s="110" customFormat="1" x14ac:dyDescent="0.3">
      <c r="G626" s="112"/>
      <c r="H626" s="112"/>
      <c r="O626" s="114"/>
      <c r="W626" s="112"/>
      <c r="X626" s="112"/>
      <c r="Y626" s="112"/>
      <c r="Z626" s="112"/>
      <c r="AA626" s="112"/>
      <c r="AB626" s="112"/>
      <c r="AC626" s="114"/>
    </row>
    <row r="627" spans="7:29" s="110" customFormat="1" x14ac:dyDescent="0.3">
      <c r="G627" s="112"/>
      <c r="H627" s="112"/>
      <c r="O627" s="114"/>
      <c r="W627" s="112"/>
      <c r="X627" s="112"/>
      <c r="Y627" s="112"/>
      <c r="Z627" s="112"/>
      <c r="AA627" s="112"/>
      <c r="AB627" s="112"/>
      <c r="AC627" s="114"/>
    </row>
    <row r="628" spans="7:29" s="110" customFormat="1" x14ac:dyDescent="0.3">
      <c r="G628" s="112"/>
      <c r="H628" s="112"/>
      <c r="O628" s="114"/>
      <c r="W628" s="112"/>
      <c r="X628" s="112"/>
      <c r="Y628" s="112"/>
      <c r="Z628" s="112"/>
      <c r="AA628" s="112"/>
      <c r="AB628" s="112"/>
      <c r="AC628" s="114"/>
    </row>
    <row r="629" spans="7:29" s="110" customFormat="1" x14ac:dyDescent="0.3">
      <c r="G629" s="112"/>
      <c r="H629" s="112"/>
      <c r="O629" s="114"/>
      <c r="W629" s="112"/>
      <c r="X629" s="112"/>
      <c r="Y629" s="112"/>
      <c r="Z629" s="112"/>
      <c r="AA629" s="112"/>
      <c r="AB629" s="112"/>
      <c r="AC629" s="114"/>
    </row>
    <row r="630" spans="7:29" s="110" customFormat="1" x14ac:dyDescent="0.3">
      <c r="G630" s="112"/>
      <c r="H630" s="112"/>
      <c r="O630" s="114"/>
      <c r="W630" s="112"/>
      <c r="X630" s="112"/>
      <c r="Y630" s="112"/>
      <c r="Z630" s="112"/>
      <c r="AA630" s="112"/>
      <c r="AB630" s="112"/>
      <c r="AC630" s="114"/>
    </row>
    <row r="631" spans="7:29" s="110" customFormat="1" x14ac:dyDescent="0.3">
      <c r="G631" s="112"/>
      <c r="H631" s="112"/>
      <c r="O631" s="114"/>
      <c r="W631" s="112"/>
      <c r="X631" s="112"/>
      <c r="Y631" s="112"/>
      <c r="Z631" s="112"/>
      <c r="AA631" s="112"/>
      <c r="AB631" s="112"/>
      <c r="AC631" s="114"/>
    </row>
    <row r="632" spans="7:29" s="110" customFormat="1" x14ac:dyDescent="0.3">
      <c r="G632" s="112"/>
      <c r="H632" s="112"/>
      <c r="O632" s="114"/>
      <c r="W632" s="112"/>
      <c r="X632" s="112"/>
      <c r="Y632" s="112"/>
      <c r="Z632" s="112"/>
      <c r="AA632" s="112"/>
      <c r="AB632" s="112"/>
      <c r="AC632" s="114"/>
    </row>
    <row r="633" spans="7:29" s="110" customFormat="1" x14ac:dyDescent="0.3">
      <c r="G633" s="112"/>
      <c r="H633" s="112"/>
      <c r="O633" s="114"/>
      <c r="W633" s="112"/>
      <c r="X633" s="112"/>
      <c r="Y633" s="112"/>
      <c r="Z633" s="112"/>
      <c r="AA633" s="112"/>
      <c r="AB633" s="112"/>
      <c r="AC633" s="114"/>
    </row>
    <row r="634" spans="7:29" s="110" customFormat="1" x14ac:dyDescent="0.3">
      <c r="G634" s="112"/>
      <c r="H634" s="112"/>
      <c r="O634" s="114"/>
      <c r="W634" s="112"/>
      <c r="X634" s="112"/>
      <c r="Y634" s="112"/>
      <c r="Z634" s="112"/>
      <c r="AA634" s="112"/>
      <c r="AB634" s="112"/>
      <c r="AC634" s="114"/>
    </row>
    <row r="635" spans="7:29" s="110" customFormat="1" x14ac:dyDescent="0.3">
      <c r="G635" s="112"/>
      <c r="H635" s="112"/>
      <c r="O635" s="114"/>
      <c r="W635" s="112"/>
      <c r="X635" s="112"/>
      <c r="Y635" s="112"/>
      <c r="Z635" s="112"/>
      <c r="AA635" s="112"/>
      <c r="AB635" s="112"/>
      <c r="AC635" s="114"/>
    </row>
    <row r="636" spans="7:29" s="110" customFormat="1" x14ac:dyDescent="0.3">
      <c r="G636" s="112"/>
      <c r="H636" s="112"/>
      <c r="O636" s="114"/>
      <c r="W636" s="112"/>
      <c r="X636" s="112"/>
      <c r="Y636" s="112"/>
      <c r="Z636" s="112"/>
      <c r="AA636" s="112"/>
      <c r="AB636" s="112"/>
      <c r="AC636" s="114"/>
    </row>
    <row r="637" spans="7:29" s="110" customFormat="1" x14ac:dyDescent="0.3">
      <c r="G637" s="112"/>
      <c r="H637" s="112"/>
      <c r="O637" s="114"/>
      <c r="W637" s="112"/>
      <c r="X637" s="112"/>
      <c r="Y637" s="112"/>
      <c r="Z637" s="112"/>
      <c r="AA637" s="112"/>
      <c r="AB637" s="112"/>
      <c r="AC637" s="114"/>
    </row>
    <row r="638" spans="7:29" s="110" customFormat="1" x14ac:dyDescent="0.3">
      <c r="G638" s="112"/>
      <c r="H638" s="112"/>
      <c r="O638" s="114"/>
      <c r="W638" s="112"/>
      <c r="X638" s="112"/>
      <c r="Y638" s="112"/>
      <c r="Z638" s="112"/>
      <c r="AA638" s="112"/>
      <c r="AB638" s="112"/>
      <c r="AC638" s="114"/>
    </row>
    <row r="639" spans="7:29" s="110" customFormat="1" x14ac:dyDescent="0.3">
      <c r="G639" s="112"/>
      <c r="H639" s="112"/>
      <c r="O639" s="114"/>
      <c r="W639" s="112"/>
      <c r="X639" s="112"/>
      <c r="Y639" s="112"/>
      <c r="Z639" s="112"/>
      <c r="AA639" s="112"/>
      <c r="AB639" s="112"/>
      <c r="AC639" s="114"/>
    </row>
    <row r="640" spans="7:29" s="110" customFormat="1" x14ac:dyDescent="0.3">
      <c r="G640" s="112"/>
      <c r="H640" s="112"/>
      <c r="O640" s="114"/>
      <c r="W640" s="112"/>
      <c r="X640" s="112"/>
      <c r="Y640" s="112"/>
      <c r="Z640" s="112"/>
      <c r="AA640" s="112"/>
      <c r="AB640" s="112"/>
      <c r="AC640" s="114"/>
    </row>
    <row r="641" spans="7:29" s="110" customFormat="1" x14ac:dyDescent="0.3">
      <c r="G641" s="112"/>
      <c r="H641" s="112"/>
      <c r="O641" s="114"/>
      <c r="W641" s="112"/>
      <c r="X641" s="112"/>
      <c r="Y641" s="112"/>
      <c r="Z641" s="112"/>
      <c r="AA641" s="112"/>
      <c r="AB641" s="112"/>
      <c r="AC641" s="114"/>
    </row>
    <row r="642" spans="7:29" s="110" customFormat="1" x14ac:dyDescent="0.3">
      <c r="G642" s="112"/>
      <c r="H642" s="112"/>
      <c r="O642" s="114"/>
      <c r="W642" s="112"/>
      <c r="X642" s="112"/>
      <c r="Y642" s="112"/>
      <c r="Z642" s="112"/>
      <c r="AA642" s="112"/>
      <c r="AB642" s="112"/>
      <c r="AC642" s="114"/>
    </row>
    <row r="643" spans="7:29" s="110" customFormat="1" x14ac:dyDescent="0.3">
      <c r="G643" s="112"/>
      <c r="H643" s="112"/>
      <c r="O643" s="114"/>
      <c r="W643" s="112"/>
      <c r="X643" s="112"/>
      <c r="Y643" s="112"/>
      <c r="Z643" s="112"/>
      <c r="AA643" s="112"/>
      <c r="AB643" s="112"/>
      <c r="AC643" s="114"/>
    </row>
    <row r="644" spans="7:29" s="110" customFormat="1" x14ac:dyDescent="0.3">
      <c r="G644" s="112"/>
      <c r="H644" s="112"/>
      <c r="O644" s="114"/>
      <c r="W644" s="112"/>
      <c r="X644" s="112"/>
      <c r="Y644" s="112"/>
      <c r="Z644" s="112"/>
      <c r="AA644" s="112"/>
      <c r="AB644" s="112"/>
      <c r="AC644" s="114"/>
    </row>
    <row r="645" spans="7:29" s="110" customFormat="1" x14ac:dyDescent="0.3">
      <c r="G645" s="112"/>
      <c r="H645" s="112"/>
      <c r="O645" s="114"/>
      <c r="W645" s="112"/>
      <c r="X645" s="112"/>
      <c r="Y645" s="112"/>
      <c r="Z645" s="112"/>
      <c r="AA645" s="112"/>
      <c r="AB645" s="112"/>
      <c r="AC645" s="114"/>
    </row>
    <row r="646" spans="7:29" s="110" customFormat="1" x14ac:dyDescent="0.3">
      <c r="G646" s="112"/>
      <c r="H646" s="112"/>
      <c r="O646" s="114"/>
      <c r="W646" s="112"/>
      <c r="X646" s="112"/>
      <c r="Y646" s="112"/>
      <c r="Z646" s="112"/>
      <c r="AA646" s="112"/>
      <c r="AB646" s="112"/>
      <c r="AC646" s="114"/>
    </row>
    <row r="647" spans="7:29" s="110" customFormat="1" x14ac:dyDescent="0.3">
      <c r="G647" s="112"/>
      <c r="H647" s="112"/>
      <c r="O647" s="114"/>
      <c r="W647" s="112"/>
      <c r="X647" s="112"/>
      <c r="Y647" s="112"/>
      <c r="Z647" s="112"/>
      <c r="AA647" s="112"/>
      <c r="AB647" s="112"/>
      <c r="AC647" s="114"/>
    </row>
    <row r="648" spans="7:29" s="110" customFormat="1" x14ac:dyDescent="0.3">
      <c r="G648" s="112"/>
      <c r="H648" s="112"/>
      <c r="O648" s="114"/>
      <c r="W648" s="112"/>
      <c r="X648" s="112"/>
      <c r="Y648" s="112"/>
      <c r="Z648" s="112"/>
      <c r="AA648" s="112"/>
      <c r="AB648" s="112"/>
      <c r="AC648" s="114"/>
    </row>
    <row r="649" spans="7:29" s="110" customFormat="1" x14ac:dyDescent="0.3">
      <c r="G649" s="112"/>
      <c r="H649" s="112"/>
      <c r="O649" s="114"/>
      <c r="W649" s="112"/>
      <c r="X649" s="112"/>
      <c r="Y649" s="112"/>
      <c r="Z649" s="112"/>
      <c r="AA649" s="112"/>
      <c r="AB649" s="112"/>
      <c r="AC649" s="114"/>
    </row>
    <row r="650" spans="7:29" s="110" customFormat="1" x14ac:dyDescent="0.3">
      <c r="G650" s="112"/>
      <c r="H650" s="112"/>
      <c r="O650" s="114"/>
      <c r="W650" s="112"/>
      <c r="X650" s="112"/>
      <c r="Y650" s="112"/>
      <c r="Z650" s="112"/>
      <c r="AA650" s="112"/>
      <c r="AB650" s="112"/>
      <c r="AC650" s="114"/>
    </row>
    <row r="651" spans="7:29" s="110" customFormat="1" x14ac:dyDescent="0.3">
      <c r="G651" s="112"/>
      <c r="H651" s="112"/>
      <c r="O651" s="114"/>
      <c r="W651" s="112"/>
      <c r="X651" s="112"/>
      <c r="Y651" s="112"/>
      <c r="Z651" s="112"/>
      <c r="AA651" s="112"/>
      <c r="AB651" s="112"/>
      <c r="AC651" s="114"/>
    </row>
    <row r="652" spans="7:29" s="110" customFormat="1" x14ac:dyDescent="0.3">
      <c r="G652" s="112"/>
      <c r="H652" s="112"/>
      <c r="O652" s="114"/>
      <c r="W652" s="112"/>
      <c r="X652" s="112"/>
      <c r="Y652" s="112"/>
      <c r="Z652" s="112"/>
      <c r="AA652" s="112"/>
      <c r="AB652" s="112"/>
      <c r="AC652" s="114"/>
    </row>
    <row r="653" spans="7:29" s="110" customFormat="1" x14ac:dyDescent="0.3">
      <c r="G653" s="112"/>
      <c r="H653" s="112"/>
      <c r="O653" s="114"/>
      <c r="W653" s="112"/>
      <c r="X653" s="112"/>
      <c r="Y653" s="112"/>
      <c r="Z653" s="112"/>
      <c r="AA653" s="112"/>
      <c r="AB653" s="112"/>
      <c r="AC653" s="114"/>
    </row>
    <row r="654" spans="7:29" s="110" customFormat="1" x14ac:dyDescent="0.3">
      <c r="G654" s="112"/>
      <c r="H654" s="112"/>
      <c r="O654" s="114"/>
      <c r="W654" s="112"/>
      <c r="X654" s="112"/>
      <c r="Y654" s="112"/>
      <c r="Z654" s="112"/>
      <c r="AA654" s="112"/>
      <c r="AB654" s="112"/>
      <c r="AC654" s="114"/>
    </row>
    <row r="655" spans="7:29" s="110" customFormat="1" x14ac:dyDescent="0.3">
      <c r="G655" s="112"/>
      <c r="H655" s="112"/>
      <c r="O655" s="114"/>
      <c r="W655" s="112"/>
      <c r="X655" s="112"/>
      <c r="Y655" s="112"/>
      <c r="Z655" s="112"/>
      <c r="AA655" s="112"/>
      <c r="AB655" s="112"/>
      <c r="AC655" s="114"/>
    </row>
    <row r="656" spans="7:29" s="110" customFormat="1" x14ac:dyDescent="0.3">
      <c r="G656" s="112"/>
      <c r="H656" s="112"/>
      <c r="O656" s="114"/>
      <c r="W656" s="112"/>
      <c r="X656" s="112"/>
      <c r="Y656" s="112"/>
      <c r="Z656" s="112"/>
      <c r="AA656" s="112"/>
      <c r="AB656" s="112"/>
      <c r="AC656" s="114"/>
    </row>
    <row r="657" spans="7:29" s="110" customFormat="1" x14ac:dyDescent="0.3">
      <c r="G657" s="112"/>
      <c r="H657" s="112"/>
      <c r="O657" s="114"/>
      <c r="W657" s="112"/>
      <c r="X657" s="112"/>
      <c r="Y657" s="112"/>
      <c r="Z657" s="112"/>
      <c r="AA657" s="112"/>
      <c r="AB657" s="112"/>
      <c r="AC657" s="114"/>
    </row>
    <row r="658" spans="7:29" s="110" customFormat="1" x14ac:dyDescent="0.3">
      <c r="G658" s="112"/>
      <c r="H658" s="112"/>
      <c r="O658" s="114"/>
      <c r="W658" s="112"/>
      <c r="X658" s="112"/>
      <c r="Y658" s="112"/>
      <c r="Z658" s="112"/>
      <c r="AA658" s="112"/>
      <c r="AB658" s="112"/>
      <c r="AC658" s="114"/>
    </row>
    <row r="659" spans="7:29" s="110" customFormat="1" x14ac:dyDescent="0.3">
      <c r="G659" s="112"/>
      <c r="H659" s="112"/>
      <c r="O659" s="114"/>
      <c r="W659" s="112"/>
      <c r="X659" s="112"/>
      <c r="Y659" s="112"/>
      <c r="Z659" s="112"/>
      <c r="AA659" s="112"/>
      <c r="AB659" s="112"/>
      <c r="AC659" s="114"/>
    </row>
    <row r="660" spans="7:29" s="110" customFormat="1" x14ac:dyDescent="0.3">
      <c r="G660" s="112"/>
      <c r="H660" s="112"/>
      <c r="O660" s="114"/>
      <c r="W660" s="112"/>
      <c r="X660" s="112"/>
      <c r="Y660" s="112"/>
      <c r="Z660" s="112"/>
      <c r="AA660" s="112"/>
      <c r="AB660" s="112"/>
      <c r="AC660" s="114"/>
    </row>
    <row r="661" spans="7:29" s="110" customFormat="1" x14ac:dyDescent="0.3">
      <c r="G661" s="112"/>
      <c r="H661" s="112"/>
      <c r="O661" s="114"/>
      <c r="W661" s="112"/>
      <c r="X661" s="112"/>
      <c r="Y661" s="112"/>
      <c r="Z661" s="112"/>
      <c r="AA661" s="112"/>
      <c r="AB661" s="112"/>
      <c r="AC661" s="114"/>
    </row>
    <row r="662" spans="7:29" s="110" customFormat="1" x14ac:dyDescent="0.3">
      <c r="G662" s="112"/>
      <c r="H662" s="112"/>
      <c r="O662" s="114"/>
      <c r="W662" s="112"/>
      <c r="X662" s="112"/>
      <c r="Y662" s="112"/>
      <c r="Z662" s="112"/>
      <c r="AA662" s="112"/>
      <c r="AB662" s="112"/>
      <c r="AC662" s="114"/>
    </row>
    <row r="663" spans="7:29" s="110" customFormat="1" x14ac:dyDescent="0.3">
      <c r="G663" s="112"/>
      <c r="H663" s="112"/>
      <c r="O663" s="114"/>
      <c r="W663" s="112"/>
      <c r="X663" s="112"/>
      <c r="Y663" s="112"/>
      <c r="Z663" s="112"/>
      <c r="AA663" s="112"/>
      <c r="AB663" s="112"/>
      <c r="AC663" s="114"/>
    </row>
    <row r="664" spans="7:29" s="110" customFormat="1" x14ac:dyDescent="0.3">
      <c r="G664" s="112"/>
      <c r="H664" s="112"/>
      <c r="O664" s="114"/>
      <c r="W664" s="112"/>
      <c r="X664" s="112"/>
      <c r="Y664" s="112"/>
      <c r="Z664" s="112"/>
      <c r="AA664" s="112"/>
      <c r="AB664" s="112"/>
      <c r="AC664" s="114"/>
    </row>
    <row r="665" spans="7:29" s="110" customFormat="1" x14ac:dyDescent="0.3">
      <c r="G665" s="112"/>
      <c r="H665" s="112"/>
      <c r="O665" s="114"/>
      <c r="W665" s="112"/>
      <c r="X665" s="112"/>
      <c r="Y665" s="112"/>
      <c r="Z665" s="112"/>
      <c r="AA665" s="112"/>
      <c r="AB665" s="112"/>
      <c r="AC665" s="114"/>
    </row>
    <row r="666" spans="7:29" s="110" customFormat="1" x14ac:dyDescent="0.3">
      <c r="G666" s="112"/>
      <c r="H666" s="112"/>
      <c r="O666" s="114"/>
      <c r="W666" s="112"/>
      <c r="X666" s="112"/>
      <c r="Y666" s="112"/>
      <c r="Z666" s="112"/>
      <c r="AA666" s="112"/>
      <c r="AB666" s="112"/>
      <c r="AC666" s="114"/>
    </row>
    <row r="667" spans="7:29" s="110" customFormat="1" x14ac:dyDescent="0.3">
      <c r="G667" s="112"/>
      <c r="H667" s="112"/>
      <c r="O667" s="114"/>
      <c r="W667" s="112"/>
      <c r="X667" s="112"/>
      <c r="Y667" s="112"/>
      <c r="Z667" s="112"/>
      <c r="AA667" s="112"/>
      <c r="AB667" s="112"/>
      <c r="AC667" s="114"/>
    </row>
    <row r="668" spans="7:29" s="110" customFormat="1" x14ac:dyDescent="0.3">
      <c r="G668" s="112"/>
      <c r="H668" s="112"/>
      <c r="O668" s="114"/>
      <c r="W668" s="112"/>
      <c r="X668" s="112"/>
      <c r="Y668" s="112"/>
      <c r="Z668" s="112"/>
      <c r="AA668" s="112"/>
      <c r="AB668" s="112"/>
      <c r="AC668" s="114"/>
    </row>
    <row r="669" spans="7:29" s="110" customFormat="1" x14ac:dyDescent="0.3">
      <c r="G669" s="112"/>
      <c r="H669" s="112"/>
      <c r="O669" s="114"/>
      <c r="W669" s="112"/>
      <c r="X669" s="112"/>
      <c r="Y669" s="112"/>
      <c r="Z669" s="112"/>
      <c r="AA669" s="112"/>
      <c r="AB669" s="112"/>
      <c r="AC669" s="114"/>
    </row>
    <row r="670" spans="7:29" s="110" customFormat="1" x14ac:dyDescent="0.3">
      <c r="G670" s="112"/>
      <c r="H670" s="112"/>
      <c r="O670" s="114"/>
      <c r="W670" s="112"/>
      <c r="X670" s="112"/>
      <c r="Y670" s="112"/>
      <c r="Z670" s="112"/>
      <c r="AA670" s="112"/>
      <c r="AB670" s="112"/>
      <c r="AC670" s="114"/>
    </row>
    <row r="671" spans="7:29" s="110" customFormat="1" x14ac:dyDescent="0.3">
      <c r="G671" s="112"/>
      <c r="H671" s="112"/>
      <c r="O671" s="114"/>
      <c r="W671" s="112"/>
      <c r="X671" s="112"/>
      <c r="Y671" s="112"/>
      <c r="Z671" s="112"/>
      <c r="AA671" s="112"/>
      <c r="AB671" s="112"/>
      <c r="AC671" s="114"/>
    </row>
    <row r="672" spans="7:29" s="110" customFormat="1" x14ac:dyDescent="0.3">
      <c r="G672" s="112"/>
      <c r="H672" s="112"/>
      <c r="O672" s="114"/>
      <c r="W672" s="112"/>
      <c r="X672" s="112"/>
      <c r="Y672" s="112"/>
      <c r="Z672" s="112"/>
      <c r="AA672" s="112"/>
      <c r="AB672" s="112"/>
      <c r="AC672" s="114"/>
    </row>
    <row r="673" spans="7:29" s="110" customFormat="1" x14ac:dyDescent="0.3">
      <c r="G673" s="112"/>
      <c r="H673" s="112"/>
      <c r="O673" s="114"/>
      <c r="W673" s="112"/>
      <c r="X673" s="112"/>
      <c r="Y673" s="112"/>
      <c r="Z673" s="112"/>
      <c r="AA673" s="112"/>
      <c r="AB673" s="112"/>
      <c r="AC673" s="114"/>
    </row>
    <row r="674" spans="7:29" s="110" customFormat="1" x14ac:dyDescent="0.3">
      <c r="G674" s="112"/>
      <c r="H674" s="112"/>
      <c r="O674" s="114"/>
      <c r="W674" s="112"/>
      <c r="X674" s="112"/>
      <c r="Y674" s="112"/>
      <c r="Z674" s="112"/>
      <c r="AA674" s="112"/>
      <c r="AB674" s="112"/>
      <c r="AC674" s="114"/>
    </row>
    <row r="675" spans="7:29" s="110" customFormat="1" x14ac:dyDescent="0.3">
      <c r="G675" s="112"/>
      <c r="H675" s="112"/>
      <c r="O675" s="114"/>
      <c r="W675" s="112"/>
      <c r="X675" s="112"/>
      <c r="Y675" s="112"/>
      <c r="Z675" s="112"/>
      <c r="AA675" s="112"/>
      <c r="AB675" s="112"/>
      <c r="AC675" s="114"/>
    </row>
    <row r="676" spans="7:29" s="110" customFormat="1" x14ac:dyDescent="0.3">
      <c r="G676" s="112"/>
      <c r="H676" s="112"/>
      <c r="O676" s="114"/>
      <c r="W676" s="112"/>
      <c r="X676" s="112"/>
      <c r="Y676" s="112"/>
      <c r="Z676" s="112"/>
      <c r="AA676" s="112"/>
      <c r="AB676" s="112"/>
      <c r="AC676" s="114"/>
    </row>
    <row r="677" spans="7:29" s="110" customFormat="1" x14ac:dyDescent="0.3">
      <c r="G677" s="112"/>
      <c r="H677" s="112"/>
      <c r="O677" s="114"/>
      <c r="W677" s="112"/>
      <c r="X677" s="112"/>
      <c r="Y677" s="112"/>
      <c r="Z677" s="112"/>
      <c r="AA677" s="112"/>
      <c r="AB677" s="112"/>
      <c r="AC677" s="114"/>
    </row>
    <row r="678" spans="7:29" s="110" customFormat="1" x14ac:dyDescent="0.3">
      <c r="G678" s="112"/>
      <c r="H678" s="112"/>
      <c r="O678" s="114"/>
      <c r="W678" s="112"/>
      <c r="X678" s="112"/>
      <c r="Y678" s="112"/>
      <c r="Z678" s="112"/>
      <c r="AA678" s="112"/>
      <c r="AB678" s="112"/>
      <c r="AC678" s="114"/>
    </row>
    <row r="679" spans="7:29" s="110" customFormat="1" x14ac:dyDescent="0.3">
      <c r="G679" s="112"/>
      <c r="H679" s="112"/>
      <c r="O679" s="114"/>
      <c r="W679" s="112"/>
      <c r="X679" s="112"/>
      <c r="Y679" s="112"/>
      <c r="Z679" s="112"/>
      <c r="AA679" s="112"/>
      <c r="AB679" s="112"/>
      <c r="AC679" s="114"/>
    </row>
    <row r="680" spans="7:29" s="110" customFormat="1" x14ac:dyDescent="0.3">
      <c r="G680" s="112"/>
      <c r="H680" s="112"/>
      <c r="O680" s="114"/>
      <c r="W680" s="112"/>
      <c r="X680" s="112"/>
      <c r="Y680" s="112"/>
      <c r="Z680" s="112"/>
      <c r="AA680" s="112"/>
      <c r="AB680" s="112"/>
      <c r="AC680" s="114"/>
    </row>
    <row r="681" spans="7:29" s="110" customFormat="1" x14ac:dyDescent="0.3">
      <c r="G681" s="112"/>
      <c r="H681" s="112"/>
      <c r="O681" s="114"/>
      <c r="W681" s="112"/>
      <c r="X681" s="112"/>
      <c r="Y681" s="112"/>
      <c r="Z681" s="112"/>
      <c r="AA681" s="112"/>
      <c r="AB681" s="112"/>
      <c r="AC681" s="114"/>
    </row>
    <row r="682" spans="7:29" s="110" customFormat="1" x14ac:dyDescent="0.3">
      <c r="G682" s="112"/>
      <c r="H682" s="112"/>
      <c r="O682" s="114"/>
      <c r="W682" s="112"/>
      <c r="X682" s="112"/>
      <c r="Y682" s="112"/>
      <c r="Z682" s="112"/>
      <c r="AA682" s="112"/>
      <c r="AB682" s="112"/>
      <c r="AC682" s="114"/>
    </row>
    <row r="683" spans="7:29" s="110" customFormat="1" x14ac:dyDescent="0.3">
      <c r="G683" s="112"/>
      <c r="H683" s="112"/>
      <c r="O683" s="114"/>
      <c r="W683" s="112"/>
      <c r="X683" s="112"/>
      <c r="Y683" s="112"/>
      <c r="Z683" s="112"/>
      <c r="AA683" s="112"/>
      <c r="AB683" s="112"/>
      <c r="AC683" s="114"/>
    </row>
    <row r="684" spans="7:29" s="110" customFormat="1" x14ac:dyDescent="0.3">
      <c r="G684" s="112"/>
      <c r="H684" s="112"/>
      <c r="O684" s="114"/>
      <c r="W684" s="112"/>
      <c r="X684" s="112"/>
      <c r="Y684" s="112"/>
      <c r="Z684" s="112"/>
      <c r="AA684" s="112"/>
      <c r="AB684" s="112"/>
      <c r="AC684" s="114"/>
    </row>
    <row r="685" spans="7:29" s="110" customFormat="1" x14ac:dyDescent="0.3">
      <c r="G685" s="112"/>
      <c r="H685" s="112"/>
      <c r="O685" s="114"/>
      <c r="W685" s="112"/>
      <c r="X685" s="112"/>
      <c r="Y685" s="112"/>
      <c r="Z685" s="112"/>
      <c r="AA685" s="112"/>
      <c r="AB685" s="112"/>
      <c r="AC685" s="114"/>
    </row>
    <row r="686" spans="7:29" s="110" customFormat="1" x14ac:dyDescent="0.3">
      <c r="G686" s="112"/>
      <c r="H686" s="112"/>
      <c r="O686" s="114"/>
      <c r="W686" s="112"/>
      <c r="X686" s="112"/>
      <c r="Y686" s="112"/>
      <c r="Z686" s="112"/>
      <c r="AA686" s="112"/>
      <c r="AB686" s="112"/>
      <c r="AC686" s="114"/>
    </row>
    <row r="687" spans="7:29" s="110" customFormat="1" x14ac:dyDescent="0.3">
      <c r="G687" s="112"/>
      <c r="H687" s="112"/>
      <c r="O687" s="114"/>
      <c r="W687" s="112"/>
      <c r="X687" s="112"/>
      <c r="Y687" s="112"/>
      <c r="Z687" s="112"/>
      <c r="AA687" s="112"/>
      <c r="AB687" s="112"/>
      <c r="AC687" s="114"/>
    </row>
    <row r="688" spans="7:29" s="110" customFormat="1" x14ac:dyDescent="0.3">
      <c r="G688" s="112"/>
      <c r="H688" s="112"/>
      <c r="O688" s="114"/>
      <c r="W688" s="112"/>
      <c r="X688" s="112"/>
      <c r="Y688" s="112"/>
      <c r="Z688" s="112"/>
      <c r="AA688" s="112"/>
      <c r="AB688" s="112"/>
      <c r="AC688" s="114"/>
    </row>
    <row r="689" spans="7:29" s="110" customFormat="1" x14ac:dyDescent="0.3">
      <c r="G689" s="112"/>
      <c r="H689" s="112"/>
      <c r="O689" s="114"/>
      <c r="W689" s="112"/>
      <c r="X689" s="112"/>
      <c r="Y689" s="112"/>
      <c r="Z689" s="112"/>
      <c r="AA689" s="112"/>
      <c r="AB689" s="112"/>
      <c r="AC689" s="114"/>
    </row>
    <row r="690" spans="7:29" s="110" customFormat="1" x14ac:dyDescent="0.3">
      <c r="G690" s="112"/>
      <c r="H690" s="112"/>
      <c r="O690" s="114"/>
      <c r="W690" s="112"/>
      <c r="X690" s="112"/>
      <c r="Y690" s="112"/>
      <c r="Z690" s="112"/>
      <c r="AA690" s="112"/>
      <c r="AB690" s="112"/>
      <c r="AC690" s="114"/>
    </row>
    <row r="691" spans="7:29" s="110" customFormat="1" x14ac:dyDescent="0.3">
      <c r="G691" s="112"/>
      <c r="H691" s="112"/>
      <c r="O691" s="114"/>
      <c r="W691" s="112"/>
      <c r="X691" s="112"/>
      <c r="Y691" s="112"/>
      <c r="Z691" s="112"/>
      <c r="AA691" s="112"/>
      <c r="AB691" s="112"/>
      <c r="AC691" s="114"/>
    </row>
    <row r="692" spans="7:29" s="110" customFormat="1" x14ac:dyDescent="0.3">
      <c r="G692" s="112"/>
      <c r="H692" s="112"/>
      <c r="O692" s="114"/>
      <c r="W692" s="112"/>
      <c r="X692" s="112"/>
      <c r="Y692" s="112"/>
      <c r="Z692" s="112"/>
      <c r="AA692" s="112"/>
      <c r="AB692" s="112"/>
      <c r="AC692" s="114"/>
    </row>
    <row r="693" spans="7:29" s="110" customFormat="1" x14ac:dyDescent="0.3">
      <c r="G693" s="112"/>
      <c r="H693" s="112"/>
      <c r="O693" s="114"/>
      <c r="W693" s="112"/>
      <c r="X693" s="112"/>
      <c r="Y693" s="112"/>
      <c r="Z693" s="112"/>
      <c r="AA693" s="112"/>
      <c r="AB693" s="112"/>
      <c r="AC693" s="114"/>
    </row>
    <row r="694" spans="7:29" s="110" customFormat="1" x14ac:dyDescent="0.3">
      <c r="G694" s="112"/>
      <c r="H694" s="112"/>
      <c r="O694" s="114"/>
      <c r="W694" s="112"/>
      <c r="X694" s="112"/>
      <c r="Y694" s="112"/>
      <c r="Z694" s="112"/>
      <c r="AA694" s="112"/>
      <c r="AB694" s="112"/>
      <c r="AC694" s="114"/>
    </row>
    <row r="695" spans="7:29" s="110" customFormat="1" x14ac:dyDescent="0.3">
      <c r="G695" s="112"/>
      <c r="H695" s="112"/>
      <c r="O695" s="114"/>
      <c r="W695" s="112"/>
      <c r="X695" s="112"/>
      <c r="Y695" s="112"/>
      <c r="Z695" s="112"/>
      <c r="AA695" s="112"/>
      <c r="AB695" s="112"/>
      <c r="AC695" s="114"/>
    </row>
    <row r="696" spans="7:29" s="110" customFormat="1" x14ac:dyDescent="0.3">
      <c r="G696" s="112"/>
      <c r="H696" s="112"/>
      <c r="O696" s="114"/>
      <c r="W696" s="112"/>
      <c r="X696" s="112"/>
      <c r="Y696" s="112"/>
      <c r="Z696" s="112"/>
      <c r="AA696" s="112"/>
      <c r="AB696" s="112"/>
      <c r="AC696" s="114"/>
    </row>
    <row r="697" spans="7:29" s="110" customFormat="1" x14ac:dyDescent="0.3">
      <c r="G697" s="112"/>
      <c r="H697" s="112"/>
      <c r="O697" s="114"/>
      <c r="W697" s="112"/>
      <c r="X697" s="112"/>
      <c r="Y697" s="112"/>
      <c r="Z697" s="112"/>
      <c r="AA697" s="112"/>
      <c r="AB697" s="112"/>
      <c r="AC697" s="114"/>
    </row>
    <row r="698" spans="7:29" s="110" customFormat="1" x14ac:dyDescent="0.3">
      <c r="G698" s="112"/>
      <c r="H698" s="112"/>
      <c r="O698" s="114"/>
      <c r="W698" s="112"/>
      <c r="X698" s="112"/>
      <c r="Y698" s="112"/>
      <c r="Z698" s="112"/>
      <c r="AA698" s="112"/>
      <c r="AB698" s="112"/>
      <c r="AC698" s="114"/>
    </row>
    <row r="699" spans="7:29" s="110" customFormat="1" x14ac:dyDescent="0.3">
      <c r="G699" s="112"/>
      <c r="H699" s="112"/>
      <c r="O699" s="114"/>
      <c r="W699" s="112"/>
      <c r="X699" s="112"/>
      <c r="Y699" s="112"/>
      <c r="Z699" s="112"/>
      <c r="AA699" s="112"/>
      <c r="AB699" s="112"/>
      <c r="AC699" s="114"/>
    </row>
    <row r="700" spans="7:29" s="110" customFormat="1" x14ac:dyDescent="0.3">
      <c r="G700" s="112"/>
      <c r="H700" s="112"/>
      <c r="O700" s="114"/>
      <c r="W700" s="112"/>
      <c r="X700" s="112"/>
      <c r="Y700" s="112"/>
      <c r="Z700" s="112"/>
      <c r="AA700" s="112"/>
      <c r="AB700" s="112"/>
      <c r="AC700" s="114"/>
    </row>
    <row r="701" spans="7:29" s="110" customFormat="1" x14ac:dyDescent="0.3">
      <c r="G701" s="112"/>
      <c r="H701" s="112"/>
      <c r="O701" s="114"/>
      <c r="W701" s="112"/>
      <c r="X701" s="112"/>
      <c r="Y701" s="112"/>
      <c r="Z701" s="112"/>
      <c r="AA701" s="112"/>
      <c r="AB701" s="112"/>
      <c r="AC701" s="114"/>
    </row>
    <row r="702" spans="7:29" s="110" customFormat="1" x14ac:dyDescent="0.3">
      <c r="G702" s="112"/>
      <c r="H702" s="112"/>
      <c r="O702" s="114"/>
      <c r="W702" s="112"/>
      <c r="X702" s="112"/>
      <c r="Y702" s="112"/>
      <c r="Z702" s="112"/>
      <c r="AA702" s="112"/>
      <c r="AB702" s="112"/>
      <c r="AC702" s="114"/>
    </row>
    <row r="703" spans="7:29" s="110" customFormat="1" x14ac:dyDescent="0.3">
      <c r="G703" s="112"/>
      <c r="H703" s="112"/>
      <c r="O703" s="114"/>
      <c r="W703" s="112"/>
      <c r="X703" s="112"/>
      <c r="Y703" s="112"/>
      <c r="Z703" s="112"/>
      <c r="AA703" s="112"/>
      <c r="AB703" s="112"/>
      <c r="AC703" s="114"/>
    </row>
    <row r="704" spans="7:29" s="110" customFormat="1" x14ac:dyDescent="0.3">
      <c r="G704" s="112"/>
      <c r="H704" s="112"/>
      <c r="O704" s="114"/>
      <c r="W704" s="112"/>
      <c r="X704" s="112"/>
      <c r="Y704" s="112"/>
      <c r="Z704" s="112"/>
      <c r="AA704" s="112"/>
      <c r="AB704" s="112"/>
      <c r="AC704" s="114"/>
    </row>
    <row r="705" spans="7:29" s="110" customFormat="1" x14ac:dyDescent="0.3">
      <c r="G705" s="112"/>
      <c r="H705" s="112"/>
      <c r="O705" s="114"/>
      <c r="W705" s="112"/>
      <c r="X705" s="112"/>
      <c r="Y705" s="112"/>
      <c r="Z705" s="112"/>
      <c r="AA705" s="112"/>
      <c r="AB705" s="112"/>
      <c r="AC705" s="114"/>
    </row>
    <row r="706" spans="7:29" s="110" customFormat="1" x14ac:dyDescent="0.3">
      <c r="G706" s="112"/>
      <c r="H706" s="112"/>
      <c r="O706" s="114"/>
      <c r="W706" s="112"/>
      <c r="X706" s="112"/>
      <c r="Y706" s="112"/>
      <c r="Z706" s="112"/>
      <c r="AA706" s="112"/>
      <c r="AB706" s="112"/>
      <c r="AC706" s="114"/>
    </row>
    <row r="707" spans="7:29" s="110" customFormat="1" x14ac:dyDescent="0.3">
      <c r="G707" s="112"/>
      <c r="H707" s="112"/>
      <c r="O707" s="114"/>
      <c r="W707" s="112"/>
      <c r="X707" s="112"/>
      <c r="Y707" s="112"/>
      <c r="Z707" s="112"/>
      <c r="AA707" s="112"/>
      <c r="AB707" s="112"/>
      <c r="AC707" s="114"/>
    </row>
    <row r="708" spans="7:29" s="110" customFormat="1" x14ac:dyDescent="0.3">
      <c r="G708" s="112"/>
      <c r="H708" s="112"/>
      <c r="O708" s="114"/>
      <c r="W708" s="112"/>
      <c r="X708" s="112"/>
      <c r="Y708" s="112"/>
      <c r="Z708" s="112"/>
      <c r="AA708" s="112"/>
      <c r="AB708" s="112"/>
      <c r="AC708" s="114"/>
    </row>
    <row r="709" spans="7:29" s="110" customFormat="1" x14ac:dyDescent="0.3">
      <c r="G709" s="112"/>
      <c r="H709" s="112"/>
      <c r="O709" s="114"/>
      <c r="W709" s="112"/>
      <c r="X709" s="112"/>
      <c r="Y709" s="112"/>
      <c r="Z709" s="112"/>
      <c r="AA709" s="112"/>
      <c r="AB709" s="112"/>
      <c r="AC709" s="114"/>
    </row>
    <row r="710" spans="7:29" s="110" customFormat="1" x14ac:dyDescent="0.3">
      <c r="G710" s="112"/>
      <c r="H710" s="112"/>
      <c r="O710" s="114"/>
      <c r="W710" s="112"/>
      <c r="X710" s="112"/>
      <c r="Y710" s="112"/>
      <c r="Z710" s="112"/>
      <c r="AA710" s="112"/>
      <c r="AB710" s="112"/>
      <c r="AC710" s="114"/>
    </row>
    <row r="711" spans="7:29" s="110" customFormat="1" x14ac:dyDescent="0.3">
      <c r="G711" s="112"/>
      <c r="H711" s="112"/>
      <c r="O711" s="114"/>
      <c r="W711" s="112"/>
      <c r="X711" s="112"/>
      <c r="Y711" s="112"/>
      <c r="Z711" s="112"/>
      <c r="AA711" s="112"/>
      <c r="AB711" s="112"/>
      <c r="AC711" s="114"/>
    </row>
    <row r="712" spans="7:29" s="110" customFormat="1" x14ac:dyDescent="0.3">
      <c r="G712" s="112"/>
      <c r="H712" s="112"/>
      <c r="O712" s="114"/>
      <c r="W712" s="112"/>
      <c r="X712" s="112"/>
      <c r="Y712" s="112"/>
      <c r="Z712" s="112"/>
      <c r="AA712" s="112"/>
      <c r="AB712" s="112"/>
      <c r="AC712" s="114"/>
    </row>
    <row r="713" spans="7:29" s="110" customFormat="1" x14ac:dyDescent="0.3">
      <c r="G713" s="112"/>
      <c r="H713" s="112"/>
      <c r="O713" s="114"/>
      <c r="W713" s="112"/>
      <c r="X713" s="112"/>
      <c r="Y713" s="112"/>
      <c r="Z713" s="112"/>
      <c r="AA713" s="112"/>
      <c r="AB713" s="112"/>
      <c r="AC713" s="114"/>
    </row>
    <row r="714" spans="7:29" s="110" customFormat="1" x14ac:dyDescent="0.3">
      <c r="G714" s="112"/>
      <c r="H714" s="112"/>
      <c r="O714" s="114"/>
      <c r="W714" s="112"/>
      <c r="X714" s="112"/>
      <c r="Y714" s="112"/>
      <c r="Z714" s="112"/>
      <c r="AA714" s="112"/>
      <c r="AB714" s="112"/>
      <c r="AC714" s="114"/>
    </row>
    <row r="715" spans="7:29" s="110" customFormat="1" x14ac:dyDescent="0.3">
      <c r="G715" s="112"/>
      <c r="H715" s="112"/>
      <c r="O715" s="114"/>
      <c r="W715" s="112"/>
      <c r="X715" s="112"/>
      <c r="Y715" s="112"/>
      <c r="Z715" s="112"/>
      <c r="AA715" s="112"/>
      <c r="AB715" s="112"/>
      <c r="AC715" s="114"/>
    </row>
    <row r="716" spans="7:29" s="110" customFormat="1" x14ac:dyDescent="0.3">
      <c r="G716" s="112"/>
      <c r="H716" s="112"/>
      <c r="O716" s="114"/>
      <c r="W716" s="112"/>
      <c r="X716" s="112"/>
      <c r="Y716" s="112"/>
      <c r="Z716" s="112"/>
      <c r="AA716" s="112"/>
      <c r="AB716" s="112"/>
      <c r="AC716" s="114"/>
    </row>
    <row r="717" spans="7:29" s="110" customFormat="1" x14ac:dyDescent="0.3">
      <c r="G717" s="112"/>
      <c r="H717" s="112"/>
      <c r="O717" s="114"/>
      <c r="W717" s="112"/>
      <c r="X717" s="112"/>
      <c r="Y717" s="112"/>
      <c r="Z717" s="112"/>
      <c r="AA717" s="112"/>
      <c r="AB717" s="112"/>
      <c r="AC717" s="114"/>
    </row>
    <row r="718" spans="7:29" s="110" customFormat="1" x14ac:dyDescent="0.3">
      <c r="G718" s="112"/>
      <c r="H718" s="112"/>
      <c r="O718" s="114"/>
      <c r="W718" s="112"/>
      <c r="X718" s="112"/>
      <c r="Y718" s="112"/>
      <c r="Z718" s="112"/>
      <c r="AA718" s="112"/>
      <c r="AB718" s="112"/>
      <c r="AC718" s="114"/>
    </row>
    <row r="719" spans="7:29" s="110" customFormat="1" x14ac:dyDescent="0.3">
      <c r="G719" s="112"/>
      <c r="H719" s="112"/>
      <c r="O719" s="114"/>
      <c r="W719" s="112"/>
      <c r="X719" s="112"/>
      <c r="Y719" s="112"/>
      <c r="Z719" s="112"/>
      <c r="AA719" s="112"/>
      <c r="AB719" s="112"/>
      <c r="AC719" s="114"/>
    </row>
    <row r="720" spans="7:29" s="110" customFormat="1" x14ac:dyDescent="0.3">
      <c r="G720" s="112"/>
      <c r="H720" s="112"/>
      <c r="O720" s="114"/>
      <c r="W720" s="112"/>
      <c r="X720" s="112"/>
      <c r="Y720" s="112"/>
      <c r="Z720" s="112"/>
      <c r="AA720" s="112"/>
      <c r="AB720" s="112"/>
      <c r="AC720" s="114"/>
    </row>
    <row r="721" spans="7:29" s="110" customFormat="1" x14ac:dyDescent="0.3">
      <c r="G721" s="112"/>
      <c r="H721" s="112"/>
      <c r="O721" s="114"/>
      <c r="W721" s="112"/>
      <c r="X721" s="112"/>
      <c r="Y721" s="112"/>
      <c r="Z721" s="112"/>
      <c r="AA721" s="112"/>
      <c r="AB721" s="112"/>
      <c r="AC721" s="114"/>
    </row>
    <row r="722" spans="7:29" s="110" customFormat="1" x14ac:dyDescent="0.3">
      <c r="G722" s="112"/>
      <c r="H722" s="112"/>
      <c r="O722" s="114"/>
      <c r="W722" s="112"/>
      <c r="X722" s="112"/>
      <c r="Y722" s="112"/>
      <c r="Z722" s="112"/>
      <c r="AA722" s="112"/>
      <c r="AB722" s="112"/>
      <c r="AC722" s="114"/>
    </row>
    <row r="723" spans="7:29" s="110" customFormat="1" x14ac:dyDescent="0.3">
      <c r="G723" s="112"/>
      <c r="H723" s="112"/>
      <c r="O723" s="114"/>
      <c r="W723" s="112"/>
      <c r="X723" s="112"/>
      <c r="Y723" s="112"/>
      <c r="Z723" s="112"/>
      <c r="AA723" s="112"/>
      <c r="AB723" s="112"/>
      <c r="AC723" s="114"/>
    </row>
    <row r="724" spans="7:29" s="110" customFormat="1" x14ac:dyDescent="0.3">
      <c r="G724" s="112"/>
      <c r="H724" s="112"/>
      <c r="O724" s="114"/>
      <c r="W724" s="112"/>
      <c r="X724" s="112"/>
      <c r="Y724" s="112"/>
      <c r="Z724" s="112"/>
      <c r="AA724" s="112"/>
      <c r="AB724" s="112"/>
      <c r="AC724" s="114"/>
    </row>
    <row r="725" spans="7:29" s="110" customFormat="1" x14ac:dyDescent="0.3">
      <c r="G725" s="112"/>
      <c r="H725" s="112"/>
      <c r="O725" s="114"/>
      <c r="W725" s="112"/>
      <c r="X725" s="112"/>
      <c r="Y725" s="112"/>
      <c r="Z725" s="112"/>
      <c r="AA725" s="112"/>
      <c r="AB725" s="112"/>
      <c r="AC725" s="114"/>
    </row>
    <row r="726" spans="7:29" s="110" customFormat="1" x14ac:dyDescent="0.3">
      <c r="G726" s="112"/>
      <c r="H726" s="112"/>
      <c r="O726" s="114"/>
      <c r="W726" s="112"/>
      <c r="X726" s="112"/>
      <c r="Y726" s="112"/>
      <c r="Z726" s="112"/>
      <c r="AA726" s="112"/>
      <c r="AB726" s="112"/>
      <c r="AC726" s="114"/>
    </row>
    <row r="727" spans="7:29" s="110" customFormat="1" x14ac:dyDescent="0.3">
      <c r="G727" s="112"/>
      <c r="H727" s="112"/>
      <c r="O727" s="114"/>
      <c r="W727" s="112"/>
      <c r="X727" s="112"/>
      <c r="Y727" s="112"/>
      <c r="Z727" s="112"/>
      <c r="AA727" s="112"/>
      <c r="AB727" s="112"/>
      <c r="AC727" s="114"/>
    </row>
    <row r="728" spans="7:29" s="110" customFormat="1" x14ac:dyDescent="0.3">
      <c r="G728" s="112"/>
      <c r="H728" s="112"/>
      <c r="O728" s="114"/>
      <c r="W728" s="112"/>
      <c r="X728" s="112"/>
      <c r="Y728" s="112"/>
      <c r="Z728" s="112"/>
      <c r="AA728" s="112"/>
      <c r="AB728" s="112"/>
      <c r="AC728" s="114"/>
    </row>
    <row r="729" spans="7:29" s="110" customFormat="1" x14ac:dyDescent="0.3">
      <c r="G729" s="112"/>
      <c r="H729" s="112"/>
      <c r="O729" s="114"/>
      <c r="W729" s="112"/>
      <c r="X729" s="112"/>
      <c r="Y729" s="112"/>
      <c r="Z729" s="112"/>
      <c r="AA729" s="112"/>
      <c r="AB729" s="112"/>
      <c r="AC729" s="114"/>
    </row>
    <row r="730" spans="7:29" s="110" customFormat="1" x14ac:dyDescent="0.3">
      <c r="G730" s="112"/>
      <c r="H730" s="112"/>
      <c r="O730" s="114"/>
      <c r="W730" s="112"/>
      <c r="X730" s="112"/>
      <c r="Y730" s="112"/>
      <c r="Z730" s="112"/>
      <c r="AA730" s="112"/>
      <c r="AB730" s="112"/>
      <c r="AC730" s="114"/>
    </row>
    <row r="731" spans="7:29" s="110" customFormat="1" x14ac:dyDescent="0.3">
      <c r="G731" s="112"/>
      <c r="H731" s="112"/>
      <c r="O731" s="114"/>
      <c r="W731" s="112"/>
      <c r="X731" s="112"/>
      <c r="Y731" s="112"/>
      <c r="Z731" s="112"/>
      <c r="AA731" s="112"/>
      <c r="AB731" s="112"/>
      <c r="AC731" s="114"/>
    </row>
    <row r="732" spans="7:29" s="110" customFormat="1" x14ac:dyDescent="0.3">
      <c r="G732" s="112"/>
      <c r="H732" s="112"/>
      <c r="O732" s="114"/>
      <c r="W732" s="112"/>
      <c r="X732" s="112"/>
      <c r="Y732" s="112"/>
      <c r="Z732" s="112"/>
      <c r="AA732" s="112"/>
      <c r="AB732" s="112"/>
      <c r="AC732" s="114"/>
    </row>
    <row r="733" spans="7:29" s="110" customFormat="1" x14ac:dyDescent="0.3">
      <c r="G733" s="112"/>
      <c r="H733" s="112"/>
      <c r="O733" s="114"/>
      <c r="W733" s="112"/>
      <c r="X733" s="112"/>
      <c r="Y733" s="112"/>
      <c r="Z733" s="112"/>
      <c r="AA733" s="112"/>
      <c r="AB733" s="112"/>
      <c r="AC733" s="114"/>
    </row>
    <row r="734" spans="7:29" s="110" customFormat="1" x14ac:dyDescent="0.3">
      <c r="G734" s="112"/>
      <c r="H734" s="112"/>
      <c r="O734" s="114"/>
      <c r="W734" s="112"/>
      <c r="X734" s="112"/>
      <c r="Y734" s="112"/>
      <c r="Z734" s="112"/>
      <c r="AA734" s="112"/>
      <c r="AB734" s="112"/>
      <c r="AC734" s="114"/>
    </row>
    <row r="735" spans="7:29" s="110" customFormat="1" x14ac:dyDescent="0.3">
      <c r="G735" s="112"/>
      <c r="H735" s="112"/>
      <c r="O735" s="114"/>
      <c r="W735" s="112"/>
      <c r="X735" s="112"/>
      <c r="Y735" s="112"/>
      <c r="Z735" s="112"/>
      <c r="AA735" s="112"/>
      <c r="AB735" s="112"/>
      <c r="AC735" s="114"/>
    </row>
    <row r="736" spans="7:29" s="110" customFormat="1" x14ac:dyDescent="0.3">
      <c r="G736" s="112"/>
      <c r="H736" s="112"/>
      <c r="O736" s="114"/>
      <c r="W736" s="112"/>
      <c r="X736" s="112"/>
      <c r="Y736" s="112"/>
      <c r="Z736" s="112"/>
      <c r="AA736" s="112"/>
      <c r="AB736" s="112"/>
      <c r="AC736" s="114"/>
    </row>
    <row r="737" spans="7:29" s="110" customFormat="1" x14ac:dyDescent="0.3">
      <c r="G737" s="112"/>
      <c r="H737" s="112"/>
      <c r="O737" s="114"/>
      <c r="W737" s="112"/>
      <c r="X737" s="112"/>
      <c r="Y737" s="112"/>
      <c r="Z737" s="112"/>
      <c r="AA737" s="112"/>
      <c r="AB737" s="112"/>
      <c r="AC737" s="114"/>
    </row>
    <row r="738" spans="7:29" s="110" customFormat="1" x14ac:dyDescent="0.3">
      <c r="G738" s="112"/>
      <c r="H738" s="112"/>
      <c r="O738" s="114"/>
      <c r="W738" s="112"/>
      <c r="X738" s="112"/>
      <c r="Y738" s="112"/>
      <c r="Z738" s="112"/>
      <c r="AA738" s="112"/>
      <c r="AB738" s="112"/>
      <c r="AC738" s="114"/>
    </row>
    <row r="739" spans="7:29" s="110" customFormat="1" x14ac:dyDescent="0.3">
      <c r="G739" s="112"/>
      <c r="H739" s="112"/>
      <c r="O739" s="114"/>
      <c r="W739" s="112"/>
      <c r="X739" s="112"/>
      <c r="Y739" s="112"/>
      <c r="Z739" s="112"/>
      <c r="AA739" s="112"/>
      <c r="AB739" s="112"/>
      <c r="AC739" s="114"/>
    </row>
    <row r="740" spans="7:29" s="110" customFormat="1" x14ac:dyDescent="0.3">
      <c r="G740" s="112"/>
      <c r="H740" s="112"/>
      <c r="O740" s="114"/>
      <c r="W740" s="112"/>
      <c r="X740" s="112"/>
      <c r="Y740" s="112"/>
      <c r="Z740" s="112"/>
      <c r="AA740" s="112"/>
      <c r="AB740" s="112"/>
      <c r="AC740" s="114"/>
    </row>
    <row r="741" spans="7:29" s="110" customFormat="1" x14ac:dyDescent="0.3">
      <c r="G741" s="112"/>
      <c r="H741" s="112"/>
      <c r="O741" s="114"/>
      <c r="W741" s="112"/>
      <c r="X741" s="112"/>
      <c r="Y741" s="112"/>
      <c r="Z741" s="112"/>
      <c r="AA741" s="112"/>
      <c r="AB741" s="112"/>
      <c r="AC741" s="114"/>
    </row>
    <row r="742" spans="7:29" s="110" customFormat="1" x14ac:dyDescent="0.3">
      <c r="G742" s="112"/>
      <c r="H742" s="112"/>
      <c r="O742" s="114"/>
      <c r="W742" s="112"/>
      <c r="X742" s="112"/>
      <c r="Y742" s="112"/>
      <c r="Z742" s="112"/>
      <c r="AA742" s="112"/>
      <c r="AB742" s="112"/>
      <c r="AC742" s="114"/>
    </row>
    <row r="743" spans="7:29" s="110" customFormat="1" x14ac:dyDescent="0.3">
      <c r="G743" s="112"/>
      <c r="H743" s="112"/>
      <c r="O743" s="114"/>
      <c r="W743" s="112"/>
      <c r="X743" s="112"/>
      <c r="Y743" s="112"/>
      <c r="Z743" s="112"/>
      <c r="AA743" s="112"/>
      <c r="AB743" s="112"/>
      <c r="AC743" s="114"/>
    </row>
    <row r="744" spans="7:29" s="110" customFormat="1" x14ac:dyDescent="0.3">
      <c r="G744" s="112"/>
      <c r="H744" s="112"/>
      <c r="O744" s="114"/>
      <c r="W744" s="112"/>
      <c r="X744" s="112"/>
      <c r="Y744" s="112"/>
      <c r="Z744" s="112"/>
      <c r="AA744" s="112"/>
      <c r="AB744" s="112"/>
      <c r="AC744" s="114"/>
    </row>
    <row r="745" spans="7:29" s="110" customFormat="1" x14ac:dyDescent="0.3">
      <c r="G745" s="112"/>
      <c r="H745" s="112"/>
      <c r="O745" s="114"/>
      <c r="W745" s="112"/>
      <c r="X745" s="112"/>
      <c r="Y745" s="112"/>
      <c r="Z745" s="112"/>
      <c r="AA745" s="112"/>
      <c r="AB745" s="112"/>
      <c r="AC745" s="114"/>
    </row>
    <row r="746" spans="7:29" s="110" customFormat="1" x14ac:dyDescent="0.3">
      <c r="G746" s="112"/>
      <c r="H746" s="112"/>
      <c r="O746" s="114"/>
      <c r="W746" s="112"/>
      <c r="X746" s="112"/>
      <c r="Y746" s="112"/>
      <c r="Z746" s="112"/>
      <c r="AA746" s="112"/>
      <c r="AB746" s="112"/>
      <c r="AC746" s="114"/>
    </row>
    <row r="747" spans="7:29" s="110" customFormat="1" x14ac:dyDescent="0.3">
      <c r="G747" s="112"/>
      <c r="H747" s="112"/>
      <c r="O747" s="114"/>
      <c r="W747" s="112"/>
      <c r="X747" s="112"/>
      <c r="Y747" s="112"/>
      <c r="Z747" s="112"/>
      <c r="AA747" s="112"/>
      <c r="AB747" s="112"/>
      <c r="AC747" s="114"/>
    </row>
    <row r="748" spans="7:29" s="110" customFormat="1" x14ac:dyDescent="0.3">
      <c r="G748" s="112"/>
      <c r="H748" s="112"/>
      <c r="O748" s="114"/>
      <c r="W748" s="112"/>
      <c r="X748" s="112"/>
      <c r="Y748" s="112"/>
      <c r="Z748" s="112"/>
      <c r="AA748" s="112"/>
      <c r="AB748" s="112"/>
      <c r="AC748" s="114"/>
    </row>
    <row r="749" spans="7:29" s="110" customFormat="1" x14ac:dyDescent="0.3">
      <c r="G749" s="112"/>
      <c r="H749" s="112"/>
      <c r="O749" s="114"/>
      <c r="W749" s="112"/>
      <c r="X749" s="112"/>
      <c r="Y749" s="112"/>
      <c r="Z749" s="112"/>
      <c r="AA749" s="112"/>
      <c r="AB749" s="112"/>
      <c r="AC749" s="114"/>
    </row>
    <row r="750" spans="7:29" s="110" customFormat="1" x14ac:dyDescent="0.3">
      <c r="G750" s="112"/>
      <c r="H750" s="112"/>
      <c r="O750" s="114"/>
      <c r="W750" s="112"/>
      <c r="X750" s="112"/>
      <c r="Y750" s="112"/>
      <c r="Z750" s="112"/>
      <c r="AA750" s="112"/>
      <c r="AB750" s="112"/>
      <c r="AC750" s="114"/>
    </row>
    <row r="751" spans="7:29" s="110" customFormat="1" x14ac:dyDescent="0.3">
      <c r="G751" s="112"/>
      <c r="H751" s="112"/>
      <c r="O751" s="114"/>
      <c r="W751" s="112"/>
      <c r="X751" s="112"/>
      <c r="Y751" s="112"/>
      <c r="Z751" s="112"/>
      <c r="AA751" s="112"/>
      <c r="AB751" s="112"/>
      <c r="AC751" s="114"/>
    </row>
    <row r="752" spans="7:29" s="110" customFormat="1" x14ac:dyDescent="0.3">
      <c r="G752" s="112"/>
      <c r="H752" s="112"/>
      <c r="O752" s="114"/>
      <c r="W752" s="112"/>
      <c r="X752" s="112"/>
      <c r="Y752" s="112"/>
      <c r="Z752" s="112"/>
      <c r="AA752" s="112"/>
      <c r="AB752" s="112"/>
      <c r="AC752" s="114"/>
    </row>
    <row r="753" spans="7:29" s="110" customFormat="1" x14ac:dyDescent="0.3">
      <c r="G753" s="112"/>
      <c r="H753" s="112"/>
      <c r="O753" s="114"/>
      <c r="W753" s="112"/>
      <c r="X753" s="112"/>
      <c r="Y753" s="112"/>
      <c r="Z753" s="112"/>
      <c r="AA753" s="112"/>
      <c r="AB753" s="112"/>
      <c r="AC753" s="114"/>
    </row>
    <row r="754" spans="7:29" s="110" customFormat="1" x14ac:dyDescent="0.3">
      <c r="G754" s="112"/>
      <c r="H754" s="112"/>
      <c r="O754" s="114"/>
      <c r="W754" s="112"/>
      <c r="X754" s="112"/>
      <c r="Y754" s="112"/>
      <c r="Z754" s="112"/>
      <c r="AA754" s="112"/>
      <c r="AB754" s="112"/>
      <c r="AC754" s="114"/>
    </row>
    <row r="755" spans="7:29" s="110" customFormat="1" x14ac:dyDescent="0.3">
      <c r="G755" s="112"/>
      <c r="H755" s="112"/>
      <c r="O755" s="114"/>
      <c r="W755" s="112"/>
      <c r="X755" s="112"/>
      <c r="Y755" s="112"/>
      <c r="Z755" s="112"/>
      <c r="AA755" s="112"/>
      <c r="AB755" s="112"/>
      <c r="AC755" s="114"/>
    </row>
    <row r="756" spans="7:29" s="110" customFormat="1" x14ac:dyDescent="0.3">
      <c r="G756" s="112"/>
      <c r="H756" s="112"/>
      <c r="O756" s="114"/>
      <c r="W756" s="112"/>
      <c r="X756" s="112"/>
      <c r="Y756" s="112"/>
      <c r="Z756" s="112"/>
      <c r="AA756" s="112"/>
      <c r="AB756" s="112"/>
      <c r="AC756" s="114"/>
    </row>
    <row r="757" spans="7:29" s="110" customFormat="1" x14ac:dyDescent="0.3">
      <c r="G757" s="112"/>
      <c r="H757" s="112"/>
      <c r="O757" s="114"/>
      <c r="W757" s="112"/>
      <c r="X757" s="112"/>
      <c r="Y757" s="112"/>
      <c r="Z757" s="112"/>
      <c r="AA757" s="112"/>
      <c r="AB757" s="112"/>
      <c r="AC757" s="114"/>
    </row>
    <row r="758" spans="7:29" s="110" customFormat="1" x14ac:dyDescent="0.3">
      <c r="G758" s="112"/>
      <c r="H758" s="112"/>
      <c r="O758" s="114"/>
      <c r="W758" s="112"/>
      <c r="X758" s="112"/>
      <c r="Y758" s="112"/>
      <c r="Z758" s="112"/>
      <c r="AA758" s="112"/>
      <c r="AB758" s="112"/>
      <c r="AC758" s="114"/>
    </row>
    <row r="759" spans="7:29" s="110" customFormat="1" x14ac:dyDescent="0.3">
      <c r="G759" s="112"/>
      <c r="H759" s="112"/>
      <c r="O759" s="114"/>
      <c r="W759" s="112"/>
      <c r="X759" s="112"/>
      <c r="Y759" s="112"/>
      <c r="Z759" s="112"/>
      <c r="AA759" s="112"/>
      <c r="AB759" s="112"/>
      <c r="AC759" s="114"/>
    </row>
    <row r="760" spans="7:29" s="110" customFormat="1" x14ac:dyDescent="0.3">
      <c r="G760" s="112"/>
      <c r="H760" s="112"/>
      <c r="O760" s="114"/>
      <c r="W760" s="112"/>
      <c r="X760" s="112"/>
      <c r="Y760" s="112"/>
      <c r="Z760" s="112"/>
      <c r="AA760" s="112"/>
      <c r="AB760" s="112"/>
      <c r="AC760" s="114"/>
    </row>
    <row r="761" spans="7:29" s="110" customFormat="1" x14ac:dyDescent="0.3">
      <c r="G761" s="112"/>
      <c r="H761" s="112"/>
      <c r="O761" s="114"/>
      <c r="W761" s="112"/>
      <c r="X761" s="112"/>
      <c r="Y761" s="112"/>
      <c r="Z761" s="112"/>
      <c r="AA761" s="112"/>
      <c r="AB761" s="112"/>
      <c r="AC761" s="114"/>
    </row>
    <row r="762" spans="7:29" s="110" customFormat="1" x14ac:dyDescent="0.3">
      <c r="G762" s="112"/>
      <c r="H762" s="112"/>
      <c r="O762" s="114"/>
      <c r="W762" s="112"/>
      <c r="X762" s="112"/>
      <c r="Y762" s="112"/>
      <c r="Z762" s="112"/>
      <c r="AA762" s="112"/>
      <c r="AB762" s="112"/>
      <c r="AC762" s="114"/>
    </row>
    <row r="763" spans="7:29" s="110" customFormat="1" x14ac:dyDescent="0.3">
      <c r="G763" s="112"/>
      <c r="H763" s="112"/>
      <c r="O763" s="114"/>
      <c r="W763" s="112"/>
      <c r="X763" s="112"/>
      <c r="Y763" s="112"/>
      <c r="Z763" s="112"/>
      <c r="AA763" s="112"/>
      <c r="AB763" s="112"/>
      <c r="AC763" s="114"/>
    </row>
    <row r="764" spans="7:29" s="110" customFormat="1" x14ac:dyDescent="0.3">
      <c r="G764" s="112"/>
      <c r="H764" s="112"/>
      <c r="O764" s="114"/>
      <c r="W764" s="112"/>
      <c r="X764" s="112"/>
      <c r="Y764" s="112"/>
      <c r="Z764" s="112"/>
      <c r="AA764" s="112"/>
      <c r="AB764" s="112"/>
      <c r="AC764" s="114"/>
    </row>
    <row r="765" spans="7:29" s="110" customFormat="1" x14ac:dyDescent="0.3">
      <c r="G765" s="112"/>
      <c r="H765" s="112"/>
      <c r="O765" s="114"/>
      <c r="W765" s="112"/>
      <c r="X765" s="112"/>
      <c r="Y765" s="112"/>
      <c r="Z765" s="112"/>
      <c r="AA765" s="112"/>
      <c r="AB765" s="112"/>
      <c r="AC765" s="114"/>
    </row>
    <row r="766" spans="7:29" s="110" customFormat="1" x14ac:dyDescent="0.3">
      <c r="G766" s="112"/>
      <c r="H766" s="112"/>
      <c r="O766" s="114"/>
      <c r="W766" s="112"/>
      <c r="X766" s="112"/>
      <c r="Y766" s="112"/>
      <c r="Z766" s="112"/>
      <c r="AA766" s="112"/>
      <c r="AB766" s="112"/>
      <c r="AC766" s="114"/>
    </row>
    <row r="767" spans="7:29" s="110" customFormat="1" x14ac:dyDescent="0.3">
      <c r="G767" s="112"/>
      <c r="H767" s="112"/>
      <c r="O767" s="114"/>
      <c r="W767" s="112"/>
      <c r="X767" s="112"/>
      <c r="Y767" s="112"/>
      <c r="Z767" s="112"/>
      <c r="AA767" s="112"/>
      <c r="AB767" s="112"/>
      <c r="AC767" s="114"/>
    </row>
    <row r="768" spans="7:29" s="110" customFormat="1" x14ac:dyDescent="0.3">
      <c r="G768" s="112"/>
      <c r="H768" s="112"/>
      <c r="O768" s="114"/>
      <c r="W768" s="112"/>
      <c r="X768" s="112"/>
      <c r="Y768" s="112"/>
      <c r="Z768" s="112"/>
      <c r="AA768" s="112"/>
      <c r="AB768" s="112"/>
      <c r="AC768" s="114"/>
    </row>
    <row r="769" spans="7:29" s="110" customFormat="1" x14ac:dyDescent="0.3">
      <c r="G769" s="112"/>
      <c r="H769" s="112"/>
      <c r="O769" s="114"/>
      <c r="W769" s="112"/>
      <c r="X769" s="112"/>
      <c r="Y769" s="112"/>
      <c r="Z769" s="112"/>
      <c r="AA769" s="112"/>
      <c r="AB769" s="112"/>
      <c r="AC769" s="114"/>
    </row>
    <row r="770" spans="7:29" s="110" customFormat="1" x14ac:dyDescent="0.3">
      <c r="G770" s="112"/>
      <c r="H770" s="112"/>
      <c r="O770" s="114"/>
      <c r="W770" s="112"/>
      <c r="X770" s="112"/>
      <c r="Y770" s="112"/>
      <c r="Z770" s="112"/>
      <c r="AA770" s="112"/>
      <c r="AB770" s="112"/>
      <c r="AC770" s="114"/>
    </row>
    <row r="771" spans="7:29" s="110" customFormat="1" x14ac:dyDescent="0.3">
      <c r="G771" s="112"/>
      <c r="H771" s="112"/>
      <c r="O771" s="114"/>
      <c r="W771" s="112"/>
      <c r="X771" s="112"/>
      <c r="Y771" s="112"/>
      <c r="Z771" s="112"/>
      <c r="AA771" s="112"/>
      <c r="AB771" s="112"/>
      <c r="AC771" s="114"/>
    </row>
    <row r="772" spans="7:29" s="110" customFormat="1" x14ac:dyDescent="0.3">
      <c r="G772" s="112"/>
      <c r="H772" s="112"/>
      <c r="O772" s="114"/>
      <c r="W772" s="112"/>
      <c r="X772" s="112"/>
      <c r="Y772" s="112"/>
      <c r="Z772" s="112"/>
      <c r="AA772" s="112"/>
      <c r="AB772" s="112"/>
      <c r="AC772" s="114"/>
    </row>
    <row r="773" spans="7:29" s="110" customFormat="1" x14ac:dyDescent="0.3">
      <c r="G773" s="112"/>
      <c r="H773" s="112"/>
      <c r="O773" s="114"/>
      <c r="W773" s="112"/>
      <c r="X773" s="112"/>
      <c r="Y773" s="112"/>
      <c r="Z773" s="112"/>
      <c r="AA773" s="112"/>
      <c r="AB773" s="112"/>
      <c r="AC773" s="114"/>
    </row>
    <row r="774" spans="7:29" s="110" customFormat="1" x14ac:dyDescent="0.3">
      <c r="G774" s="112"/>
      <c r="H774" s="112"/>
      <c r="O774" s="114"/>
      <c r="W774" s="112"/>
      <c r="X774" s="112"/>
      <c r="Y774" s="112"/>
      <c r="Z774" s="112"/>
      <c r="AA774" s="112"/>
      <c r="AB774" s="112"/>
      <c r="AC774" s="114"/>
    </row>
    <row r="775" spans="7:29" s="110" customFormat="1" x14ac:dyDescent="0.3">
      <c r="G775" s="112"/>
      <c r="H775" s="112"/>
      <c r="O775" s="114"/>
      <c r="W775" s="112"/>
      <c r="X775" s="112"/>
      <c r="Y775" s="112"/>
      <c r="Z775" s="112"/>
      <c r="AA775" s="112"/>
      <c r="AB775" s="112"/>
      <c r="AC775" s="114"/>
    </row>
    <row r="776" spans="7:29" s="110" customFormat="1" x14ac:dyDescent="0.3">
      <c r="G776" s="112"/>
      <c r="H776" s="112"/>
      <c r="O776" s="114"/>
      <c r="W776" s="112"/>
      <c r="X776" s="112"/>
      <c r="Y776" s="112"/>
      <c r="Z776" s="112"/>
      <c r="AA776" s="112"/>
      <c r="AB776" s="112"/>
      <c r="AC776" s="114"/>
    </row>
    <row r="777" spans="7:29" s="110" customFormat="1" x14ac:dyDescent="0.3">
      <c r="G777" s="112"/>
      <c r="H777" s="112"/>
      <c r="O777" s="114"/>
      <c r="W777" s="112"/>
      <c r="X777" s="112"/>
      <c r="Y777" s="112"/>
      <c r="Z777" s="112"/>
      <c r="AA777" s="112"/>
      <c r="AB777" s="112"/>
      <c r="AC777" s="114"/>
    </row>
    <row r="778" spans="7:29" s="110" customFormat="1" x14ac:dyDescent="0.3">
      <c r="G778" s="112"/>
      <c r="H778" s="112"/>
      <c r="O778" s="114"/>
      <c r="W778" s="112"/>
      <c r="X778" s="112"/>
      <c r="Y778" s="112"/>
      <c r="Z778" s="112"/>
      <c r="AA778" s="112"/>
      <c r="AB778" s="112"/>
      <c r="AC778" s="114"/>
    </row>
    <row r="779" spans="7:29" s="110" customFormat="1" x14ac:dyDescent="0.3">
      <c r="G779" s="112"/>
      <c r="H779" s="112"/>
      <c r="O779" s="114"/>
      <c r="W779" s="112"/>
      <c r="X779" s="112"/>
      <c r="Y779" s="112"/>
      <c r="Z779" s="112"/>
      <c r="AA779" s="112"/>
      <c r="AB779" s="112"/>
      <c r="AC779" s="114"/>
    </row>
    <row r="780" spans="7:29" s="110" customFormat="1" x14ac:dyDescent="0.3">
      <c r="G780" s="112"/>
      <c r="H780" s="112"/>
      <c r="O780" s="114"/>
      <c r="W780" s="112"/>
      <c r="X780" s="112"/>
      <c r="Y780" s="112"/>
      <c r="Z780" s="112"/>
      <c r="AA780" s="112"/>
      <c r="AB780" s="112"/>
      <c r="AC780" s="114"/>
    </row>
    <row r="781" spans="7:29" s="110" customFormat="1" x14ac:dyDescent="0.3">
      <c r="G781" s="112"/>
      <c r="H781" s="112"/>
      <c r="O781" s="114"/>
      <c r="W781" s="112"/>
      <c r="X781" s="112"/>
      <c r="Y781" s="112"/>
      <c r="Z781" s="112"/>
      <c r="AA781" s="112"/>
      <c r="AB781" s="112"/>
      <c r="AC781" s="114"/>
    </row>
    <row r="782" spans="7:29" s="110" customFormat="1" x14ac:dyDescent="0.3">
      <c r="G782" s="112"/>
      <c r="H782" s="112"/>
      <c r="O782" s="114"/>
      <c r="W782" s="112"/>
      <c r="X782" s="112"/>
      <c r="Y782" s="112"/>
      <c r="Z782" s="112"/>
      <c r="AA782" s="112"/>
      <c r="AB782" s="112"/>
      <c r="AC782" s="114"/>
    </row>
    <row r="783" spans="7:29" s="110" customFormat="1" x14ac:dyDescent="0.3">
      <c r="G783" s="112"/>
      <c r="H783" s="112"/>
      <c r="O783" s="114"/>
      <c r="W783" s="112"/>
      <c r="X783" s="112"/>
      <c r="Y783" s="112"/>
      <c r="Z783" s="112"/>
      <c r="AA783" s="112"/>
      <c r="AB783" s="112"/>
      <c r="AC783" s="114"/>
    </row>
    <row r="784" spans="7:29" s="110" customFormat="1" x14ac:dyDescent="0.3">
      <c r="G784" s="112"/>
      <c r="H784" s="112"/>
      <c r="O784" s="114"/>
      <c r="W784" s="112"/>
      <c r="X784" s="112"/>
      <c r="Y784" s="112"/>
      <c r="Z784" s="112"/>
      <c r="AA784" s="112"/>
      <c r="AB784" s="112"/>
      <c r="AC784" s="114"/>
    </row>
    <row r="785" spans="3:29" s="110" customFormat="1" x14ac:dyDescent="0.3">
      <c r="G785" s="112"/>
      <c r="H785" s="112"/>
      <c r="O785" s="114"/>
      <c r="W785" s="112"/>
      <c r="X785" s="112"/>
      <c r="Y785" s="112"/>
      <c r="Z785" s="112"/>
      <c r="AA785" s="112"/>
      <c r="AB785" s="112"/>
      <c r="AC785" s="114"/>
    </row>
    <row r="786" spans="3:29" s="110" customFormat="1" x14ac:dyDescent="0.3">
      <c r="G786" s="112"/>
      <c r="H786" s="112"/>
      <c r="O786" s="114"/>
      <c r="W786" s="112"/>
      <c r="X786" s="112"/>
      <c r="Y786" s="112"/>
      <c r="Z786" s="112"/>
      <c r="AA786" s="112"/>
      <c r="AB786" s="112"/>
      <c r="AC786" s="114"/>
    </row>
    <row r="787" spans="3:29" s="110" customFormat="1" x14ac:dyDescent="0.3">
      <c r="G787" s="112"/>
      <c r="H787" s="112"/>
      <c r="O787" s="114"/>
      <c r="W787" s="112"/>
      <c r="X787" s="112"/>
      <c r="Y787" s="112"/>
      <c r="Z787" s="112"/>
      <c r="AA787" s="112"/>
      <c r="AB787" s="112"/>
      <c r="AC787" s="114"/>
    </row>
    <row r="788" spans="3:29" s="110" customFormat="1" x14ac:dyDescent="0.3">
      <c r="G788" s="112"/>
      <c r="H788" s="112"/>
      <c r="O788" s="114"/>
      <c r="W788" s="112"/>
      <c r="X788" s="112"/>
      <c r="Y788" s="112"/>
      <c r="Z788" s="112"/>
      <c r="AA788" s="112"/>
      <c r="AB788" s="112"/>
      <c r="AC788" s="114"/>
    </row>
    <row r="789" spans="3:29" s="110" customFormat="1" x14ac:dyDescent="0.3">
      <c r="G789" s="112"/>
      <c r="H789" s="112"/>
      <c r="O789" s="114"/>
      <c r="W789" s="112"/>
      <c r="X789" s="112"/>
      <c r="Y789" s="112"/>
      <c r="Z789" s="112"/>
      <c r="AA789" s="112"/>
      <c r="AB789" s="112"/>
      <c r="AC789" s="114"/>
    </row>
    <row r="790" spans="3:29" s="110" customFormat="1" x14ac:dyDescent="0.3">
      <c r="G790" s="112"/>
      <c r="H790" s="112"/>
      <c r="O790" s="114"/>
      <c r="W790" s="112"/>
      <c r="X790" s="112"/>
      <c r="Y790" s="112"/>
      <c r="Z790" s="112"/>
      <c r="AA790" s="112"/>
      <c r="AB790" s="112"/>
      <c r="AC790" s="114"/>
    </row>
    <row r="791" spans="3:29" s="110" customFormat="1" x14ac:dyDescent="0.3">
      <c r="G791" s="112"/>
      <c r="H791" s="112"/>
      <c r="O791" s="114"/>
      <c r="W791" s="112"/>
      <c r="X791" s="112"/>
      <c r="Y791" s="112"/>
      <c r="Z791" s="112"/>
      <c r="AA791" s="112"/>
      <c r="AB791" s="112"/>
      <c r="AC791" s="114"/>
    </row>
    <row r="792" spans="3:29" x14ac:dyDescent="0.3">
      <c r="C792" s="110"/>
      <c r="D792" s="110"/>
      <c r="E792" s="110"/>
      <c r="F792" s="110"/>
      <c r="G792" s="112"/>
      <c r="H792" s="112"/>
      <c r="J792" s="110"/>
      <c r="K792" s="110"/>
      <c r="L792" s="110"/>
      <c r="M792" s="110"/>
      <c r="N792" s="110"/>
      <c r="O792" s="114"/>
      <c r="P792" s="110"/>
      <c r="Q792" s="110"/>
      <c r="R792" s="110"/>
      <c r="S792" s="110"/>
      <c r="T792" s="110"/>
    </row>
    <row r="793" spans="3:29" x14ac:dyDescent="0.3">
      <c r="C793" s="110"/>
      <c r="D793" s="110"/>
      <c r="E793" s="110"/>
      <c r="F793" s="110"/>
      <c r="G793" s="112"/>
      <c r="H793" s="112"/>
      <c r="J793" s="110"/>
      <c r="K793" s="110"/>
      <c r="L793" s="110"/>
      <c r="M793" s="110"/>
      <c r="N793" s="110"/>
      <c r="O793" s="114"/>
      <c r="P793" s="110"/>
      <c r="Q793" s="110"/>
      <c r="R793" s="110"/>
      <c r="S793" s="110"/>
      <c r="T793" s="110"/>
    </row>
  </sheetData>
  <mergeCells count="21">
    <mergeCell ref="K26:R28"/>
    <mergeCell ref="C33:H33"/>
    <mergeCell ref="C35:D35"/>
    <mergeCell ref="C38:D38"/>
    <mergeCell ref="C41:D41"/>
    <mergeCell ref="M42:O44"/>
    <mergeCell ref="H2:J3"/>
    <mergeCell ref="N2:T3"/>
    <mergeCell ref="M2:M3"/>
    <mergeCell ref="C7:G7"/>
    <mergeCell ref="J33:J34"/>
    <mergeCell ref="J26:J28"/>
    <mergeCell ref="C2:C3"/>
    <mergeCell ref="G2:G3"/>
    <mergeCell ref="K2:K3"/>
    <mergeCell ref="L2:L3"/>
    <mergeCell ref="D2:F3"/>
    <mergeCell ref="J32:O32"/>
    <mergeCell ref="C16:H16"/>
    <mergeCell ref="J16:T16"/>
    <mergeCell ref="J7:T7"/>
  </mergeCells>
  <conditionalFormatting sqref="J22:J23">
    <cfRule type="expression" dxfId="3" priority="4">
      <formula>$K$19="SC"</formula>
    </cfRule>
  </conditionalFormatting>
  <conditionalFormatting sqref="J24">
    <cfRule type="expression" dxfId="2" priority="3">
      <formula>$K$19="SC"</formula>
    </cfRule>
  </conditionalFormatting>
  <conditionalFormatting sqref="K19">
    <cfRule type="cellIs" dxfId="1" priority="2" operator="equal">
      <formula>"""select"""</formula>
    </cfRule>
  </conditionalFormatting>
  <conditionalFormatting sqref="K35">
    <cfRule type="cellIs" dxfId="0" priority="1" operator="equal">
      <formula>0</formula>
    </cfRule>
  </conditionalFormatting>
  <dataValidations count="2">
    <dataValidation type="list" errorStyle="warning" showInputMessage="1" showErrorMessage="1" errorTitle="Unknown Sample Type" error="Please change sample type or add it to the list on the right..." promptTitle="select" sqref="K19:T19" xr:uid="{00000000-0002-0000-0000-000000000000}">
      <formula1>$AC$10:$AC$15</formula1>
    </dataValidation>
    <dataValidation type="list" errorStyle="warning" allowBlank="1" showInputMessage="1" showErrorMessage="1" errorTitle="Unkown Atmosphere" error="You are using an unkown atmosphere. Please check it or change in the list on the right." promptTitle="select" sqref="K20:T20" xr:uid="{00000000-0002-0000-0000-000001000000}">
      <formula1>$AB$10:$AB$15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W113"/>
  <sheetViews>
    <sheetView workbookViewId="0">
      <pane ySplit="1" topLeftCell="A86" activePane="bottomLeft" state="frozen"/>
      <selection pane="bottomLeft" activeCell="F108" sqref="F108:F113"/>
    </sheetView>
  </sheetViews>
  <sheetFormatPr defaultColWidth="9.109375" defaultRowHeight="14.4" x14ac:dyDescent="0.3"/>
  <cols>
    <col min="1" max="1" width="11.5546875" style="4" bestFit="1" customWidth="1"/>
    <col min="2" max="2" width="20" style="101" customWidth="1"/>
    <col min="3" max="3" width="11.88671875" style="102" customWidth="1"/>
    <col min="4" max="4" width="19.109375" style="143" customWidth="1"/>
    <col min="5" max="5" width="4.88671875" style="101" customWidth="1"/>
    <col min="6" max="6" width="10" style="102" bestFit="1" customWidth="1"/>
    <col min="7" max="7" width="8" style="143" customWidth="1"/>
    <col min="8" max="8" width="8.44140625" style="101" customWidth="1"/>
    <col min="9" max="9" width="5.33203125" style="102" customWidth="1"/>
    <col min="10" max="10" width="7.33203125" style="102" customWidth="1"/>
    <col min="11" max="11" width="9.109375" style="102"/>
    <col min="12" max="12" width="9.109375" style="143"/>
    <col min="13" max="13" width="13.6640625" style="101" customWidth="1"/>
    <col min="14" max="14" width="15" style="102" customWidth="1"/>
    <col min="15" max="15" width="13.109375" style="143" customWidth="1"/>
    <col min="16" max="16" width="9.109375" style="147"/>
    <col min="17" max="17" width="9.109375" style="148"/>
    <col min="18" max="18" width="9.109375" style="149"/>
    <col min="19" max="75" width="9.109375" style="110"/>
    <col min="76" max="16384" width="9.109375" style="4"/>
  </cols>
  <sheetData>
    <row r="1" spans="1:75" s="137" customFormat="1" ht="40.5" customHeight="1" thickBot="1" x14ac:dyDescent="0.35">
      <c r="A1" s="144" t="s">
        <v>48</v>
      </c>
      <c r="B1" s="144" t="s">
        <v>100</v>
      </c>
      <c r="C1" s="145" t="s">
        <v>98</v>
      </c>
      <c r="D1" s="146" t="s">
        <v>99</v>
      </c>
      <c r="E1" s="144" t="s">
        <v>87</v>
      </c>
      <c r="F1" s="145" t="s">
        <v>88</v>
      </c>
      <c r="G1" s="146" t="s">
        <v>89</v>
      </c>
      <c r="H1" s="144" t="s">
        <v>90</v>
      </c>
      <c r="I1" s="145" t="s">
        <v>91</v>
      </c>
      <c r="J1" s="145" t="s">
        <v>92</v>
      </c>
      <c r="K1" s="145" t="s">
        <v>93</v>
      </c>
      <c r="L1" s="146" t="s">
        <v>94</v>
      </c>
      <c r="M1" s="144" t="s">
        <v>95</v>
      </c>
      <c r="N1" s="145" t="s">
        <v>96</v>
      </c>
      <c r="O1" s="146" t="s">
        <v>97</v>
      </c>
      <c r="P1" s="199" t="s">
        <v>101</v>
      </c>
      <c r="Q1" s="200"/>
      <c r="R1" s="201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</row>
    <row r="2" spans="1:75" s="1" customFormat="1" x14ac:dyDescent="0.3">
      <c r="B2" s="138"/>
      <c r="C2" s="5"/>
      <c r="D2" s="139"/>
      <c r="E2" s="142"/>
      <c r="F2" s="3"/>
      <c r="G2" s="140"/>
      <c r="H2" s="142"/>
      <c r="I2" s="5"/>
      <c r="J2" s="3"/>
      <c r="K2" s="5"/>
      <c r="L2" s="139"/>
      <c r="M2" s="138"/>
      <c r="N2" s="3"/>
      <c r="O2" s="140"/>
      <c r="P2" s="147"/>
      <c r="Q2" s="148"/>
      <c r="R2" s="149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</row>
    <row r="3" spans="1:75" s="1" customFormat="1" x14ac:dyDescent="0.3">
      <c r="A3" s="1">
        <v>470</v>
      </c>
      <c r="B3" s="138">
        <v>603953000000000</v>
      </c>
      <c r="C3" s="5">
        <v>0.29104999999999998</v>
      </c>
      <c r="D3" s="139">
        <v>3.0000000000000001E-5</v>
      </c>
      <c r="E3" s="142">
        <v>0.97892999999999997</v>
      </c>
      <c r="F3" s="3">
        <v>620840000000000</v>
      </c>
      <c r="G3" s="140">
        <v>5.3153199999999998</v>
      </c>
      <c r="H3" s="142">
        <v>6</v>
      </c>
      <c r="I3" s="5">
        <v>5</v>
      </c>
      <c r="J3" s="3">
        <v>4.0000000000000003E-5</v>
      </c>
      <c r="K3" s="5">
        <v>254.1183</v>
      </c>
      <c r="L3" s="139">
        <v>-1.0000000000000001E-5</v>
      </c>
      <c r="M3" s="138">
        <v>28713900000</v>
      </c>
      <c r="N3" s="3">
        <v>3.0000000000000001E-5</v>
      </c>
      <c r="O3" s="140">
        <v>0.29076999999999997</v>
      </c>
      <c r="P3" s="147"/>
      <c r="Q3" s="148"/>
      <c r="R3" s="149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0"/>
    </row>
    <row r="4" spans="1:75" s="1" customFormat="1" x14ac:dyDescent="0.3">
      <c r="B4" s="138">
        <v>1831320000000000</v>
      </c>
      <c r="C4" s="5">
        <v>0.36520999999999998</v>
      </c>
      <c r="D4" s="139">
        <v>1.1E-4</v>
      </c>
      <c r="E4" s="142">
        <v>0.93874000000000002</v>
      </c>
      <c r="F4" s="3">
        <v>1963270000000000</v>
      </c>
      <c r="G4" s="140">
        <v>5.3153199999999998</v>
      </c>
      <c r="H4" s="142">
        <v>5</v>
      </c>
      <c r="I4" s="5">
        <v>4.5</v>
      </c>
      <c r="J4" s="3">
        <v>1.2E-4</v>
      </c>
      <c r="K4" s="5">
        <v>204.18283</v>
      </c>
      <c r="L4" s="139">
        <v>-1.0000000000000001E-5</v>
      </c>
      <c r="M4" s="138">
        <v>90801200000</v>
      </c>
      <c r="N4" s="3">
        <v>1.1E-4</v>
      </c>
      <c r="O4" s="140">
        <v>0.35039999999999999</v>
      </c>
      <c r="P4" s="147"/>
      <c r="Q4" s="148"/>
      <c r="R4" s="149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</row>
    <row r="5" spans="1:75" s="1" customFormat="1" x14ac:dyDescent="0.3">
      <c r="B5" s="138">
        <v>5202570000000000</v>
      </c>
      <c r="C5" s="5">
        <v>0.57701999999999998</v>
      </c>
      <c r="D5" s="139">
        <v>4.8000000000000001E-4</v>
      </c>
      <c r="E5" s="142">
        <v>0.84360999999999997</v>
      </c>
      <c r="F5" s="3">
        <v>6208400000000000</v>
      </c>
      <c r="G5" s="140">
        <v>5.3153199999999998</v>
      </c>
      <c r="H5" s="142">
        <v>4</v>
      </c>
      <c r="I5" s="5">
        <v>4</v>
      </c>
      <c r="J5" s="3">
        <v>5.1000000000000004E-4</v>
      </c>
      <c r="K5" s="5">
        <v>141.36214000000001</v>
      </c>
      <c r="L5" s="139">
        <v>-1.0000000000000001E-5</v>
      </c>
      <c r="M5" s="138">
        <v>287139000000</v>
      </c>
      <c r="N5" s="3">
        <v>5.0000000000000001E-4</v>
      </c>
      <c r="O5" s="140">
        <v>0.50234999999999996</v>
      </c>
      <c r="P5" s="147"/>
      <c r="Q5" s="148"/>
      <c r="R5" s="149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  <c r="BW5" s="110"/>
    </row>
    <row r="6" spans="1:75" s="1" customFormat="1" x14ac:dyDescent="0.3">
      <c r="B6" s="138">
        <v>1.32285E+16</v>
      </c>
      <c r="C6" s="5">
        <v>0.61590999999999996</v>
      </c>
      <c r="D6" s="140">
        <v>1.31E-3</v>
      </c>
      <c r="E6" s="142">
        <v>0.67964000000000002</v>
      </c>
      <c r="F6" s="3">
        <v>1.96327E+16</v>
      </c>
      <c r="G6" s="140">
        <v>4.8048000000000002</v>
      </c>
      <c r="H6" s="142">
        <v>3</v>
      </c>
      <c r="I6" s="5">
        <v>3.5</v>
      </c>
      <c r="J6" s="5">
        <v>1.3699999999999999E-3</v>
      </c>
      <c r="K6" s="5">
        <v>119.50926</v>
      </c>
      <c r="L6" s="139">
        <v>-1.0000000000000001E-5</v>
      </c>
      <c r="M6" s="138">
        <v>908012000000</v>
      </c>
      <c r="N6" s="5">
        <v>1.3600000000000001E-3</v>
      </c>
      <c r="O6" s="140">
        <v>0.43217</v>
      </c>
      <c r="P6" s="147"/>
      <c r="Q6" s="148"/>
      <c r="R6" s="149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</row>
    <row r="7" spans="1:75" s="1" customFormat="1" x14ac:dyDescent="0.3">
      <c r="B7" s="138">
        <v>2.95823E+16</v>
      </c>
      <c r="C7" s="5">
        <v>0.60721000000000003</v>
      </c>
      <c r="D7" s="140">
        <v>2.8800000000000002E-3</v>
      </c>
      <c r="E7" s="142">
        <v>0.48682999999999998</v>
      </c>
      <c r="F7" s="3">
        <v>6.2084E+16</v>
      </c>
      <c r="G7" s="140">
        <v>4.2942900000000002</v>
      </c>
      <c r="H7" s="142">
        <v>2</v>
      </c>
      <c r="I7" s="5">
        <v>3</v>
      </c>
      <c r="J7" s="5">
        <v>3.0000000000000001E-3</v>
      </c>
      <c r="K7" s="5">
        <v>109.74722</v>
      </c>
      <c r="L7" s="139">
        <v>-1.0000000000000001E-5</v>
      </c>
      <c r="M7" s="138">
        <v>2871390000000</v>
      </c>
      <c r="N7" s="5">
        <v>2.99E-3</v>
      </c>
      <c r="O7" s="140">
        <v>0.3009</v>
      </c>
      <c r="P7" s="147"/>
      <c r="Q7" s="148"/>
      <c r="R7" s="149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</row>
    <row r="8" spans="1:75" s="1" customFormat="1" x14ac:dyDescent="0.3">
      <c r="B8" s="138">
        <v>5.80017E+16</v>
      </c>
      <c r="C8" s="5">
        <v>0.67374000000000001</v>
      </c>
      <c r="D8" s="139">
        <v>6.2599999999999999E-3</v>
      </c>
      <c r="E8" s="142">
        <v>0.32607000000000003</v>
      </c>
      <c r="F8" s="3">
        <v>1.96327E+17</v>
      </c>
      <c r="G8" s="140">
        <v>3.2732700000000001</v>
      </c>
      <c r="H8" s="142">
        <v>1</v>
      </c>
      <c r="I8" s="5">
        <v>2.5</v>
      </c>
      <c r="J8" s="3">
        <v>6.4700000000000001E-3</v>
      </c>
      <c r="K8" s="5">
        <v>104.86566999999999</v>
      </c>
      <c r="L8" s="139">
        <v>-1.0000000000000001E-5</v>
      </c>
      <c r="M8" s="138">
        <v>9080120000000</v>
      </c>
      <c r="N8" s="3">
        <v>6.4599999999999996E-3</v>
      </c>
      <c r="O8" s="140">
        <v>0.20537</v>
      </c>
      <c r="P8" s="147"/>
      <c r="Q8" s="148"/>
      <c r="R8" s="149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</row>
    <row r="9" spans="1:75" s="1" customFormat="1" x14ac:dyDescent="0.3">
      <c r="B9" s="138">
        <v>603953000000000</v>
      </c>
      <c r="C9" s="5">
        <v>0.22681999999999999</v>
      </c>
      <c r="D9" s="139">
        <v>2.0000000000000002E-5</v>
      </c>
      <c r="E9" s="142">
        <v>0.97892999999999997</v>
      </c>
      <c r="F9" s="3">
        <v>620840000000000</v>
      </c>
      <c r="G9" s="140">
        <v>5.3153199999999998</v>
      </c>
      <c r="H9" s="142">
        <v>6</v>
      </c>
      <c r="I9" s="5">
        <v>5</v>
      </c>
      <c r="J9" s="3">
        <v>3.0000000000000001E-5</v>
      </c>
      <c r="K9" s="5">
        <v>253.68982</v>
      </c>
      <c r="L9" s="139">
        <v>-1.0000000000000001E-5</v>
      </c>
      <c r="M9" s="138">
        <v>28713900000</v>
      </c>
      <c r="N9" s="3">
        <v>2.0000000000000002E-5</v>
      </c>
      <c r="O9" s="140">
        <v>0.22783999999999999</v>
      </c>
      <c r="P9" s="147"/>
      <c r="Q9" s="148"/>
      <c r="R9" s="149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</row>
    <row r="10" spans="1:75" s="1" customFormat="1" x14ac:dyDescent="0.3">
      <c r="B10" s="138">
        <v>1831320000000000</v>
      </c>
      <c r="C10" s="5">
        <v>0.37528</v>
      </c>
      <c r="D10" s="139">
        <v>1.1E-4</v>
      </c>
      <c r="E10" s="142">
        <v>0.93874000000000002</v>
      </c>
      <c r="F10" s="3">
        <v>1963270000000000</v>
      </c>
      <c r="G10" s="140">
        <v>5.3153199999999998</v>
      </c>
      <c r="H10" s="142">
        <v>5</v>
      </c>
      <c r="I10" s="5">
        <v>4.5</v>
      </c>
      <c r="J10" s="3">
        <v>1.2999999999999999E-4</v>
      </c>
      <c r="K10" s="5">
        <v>196.55749</v>
      </c>
      <c r="L10" s="139">
        <v>-1.0000000000000001E-5</v>
      </c>
      <c r="M10" s="138">
        <v>90801200000</v>
      </c>
      <c r="N10" s="3">
        <v>1.1E-4</v>
      </c>
      <c r="O10" s="140">
        <v>0.36073</v>
      </c>
      <c r="P10" s="147"/>
      <c r="Q10" s="148"/>
      <c r="R10" s="149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</row>
    <row r="11" spans="1:75" s="1" customFormat="1" x14ac:dyDescent="0.3">
      <c r="B11" s="138">
        <v>5202570000000000</v>
      </c>
      <c r="C11" s="5">
        <v>0.65690000000000004</v>
      </c>
      <c r="D11" s="139">
        <v>5.5000000000000003E-4</v>
      </c>
      <c r="E11" s="142">
        <v>0.84360999999999997</v>
      </c>
      <c r="F11" s="3">
        <v>6208400000000000</v>
      </c>
      <c r="G11" s="140">
        <v>5.3153199999999998</v>
      </c>
      <c r="H11" s="142">
        <v>4</v>
      </c>
      <c r="I11" s="5">
        <v>4</v>
      </c>
      <c r="J11" s="3">
        <v>5.8E-4</v>
      </c>
      <c r="K11" s="5">
        <v>142.20777000000001</v>
      </c>
      <c r="L11" s="139">
        <v>-1.0000000000000001E-5</v>
      </c>
      <c r="M11" s="138">
        <v>287139000000</v>
      </c>
      <c r="N11" s="3">
        <v>5.6999999999999998E-4</v>
      </c>
      <c r="O11" s="140">
        <v>0.57186999999999999</v>
      </c>
      <c r="P11" s="147"/>
      <c r="Q11" s="148"/>
      <c r="R11" s="149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</row>
    <row r="12" spans="1:75" s="1" customFormat="1" x14ac:dyDescent="0.3">
      <c r="B12" s="138">
        <v>1.32285E+16</v>
      </c>
      <c r="C12" s="5">
        <v>0.68196000000000001</v>
      </c>
      <c r="D12" s="140">
        <v>1.4499999999999999E-3</v>
      </c>
      <c r="E12" s="142">
        <v>0.67964000000000002</v>
      </c>
      <c r="F12" s="3">
        <v>1.96327E+16</v>
      </c>
      <c r="G12" s="140">
        <v>4.8048000000000002</v>
      </c>
      <c r="H12" s="142">
        <v>3</v>
      </c>
      <c r="I12" s="5">
        <v>3.5</v>
      </c>
      <c r="J12" s="5">
        <v>1.5200000000000001E-3</v>
      </c>
      <c r="K12" s="5">
        <v>120.06211999999999</v>
      </c>
      <c r="L12" s="139">
        <v>-1.0000000000000001E-5</v>
      </c>
      <c r="M12" s="138">
        <v>908012000000</v>
      </c>
      <c r="N12" s="5">
        <v>1.5E-3</v>
      </c>
      <c r="O12" s="140">
        <v>0.47846</v>
      </c>
      <c r="P12" s="147"/>
      <c r="Q12" s="148"/>
      <c r="R12" s="149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</row>
    <row r="13" spans="1:75" s="1" customFormat="1" x14ac:dyDescent="0.3">
      <c r="B13" s="138">
        <v>2.95823E+16</v>
      </c>
      <c r="C13" s="5">
        <v>0.63060000000000005</v>
      </c>
      <c r="D13" s="140">
        <v>2.99E-3</v>
      </c>
      <c r="E13" s="142">
        <v>0.48682999999999998</v>
      </c>
      <c r="F13" s="3">
        <v>6.2084E+16</v>
      </c>
      <c r="G13" s="140">
        <v>4.2942900000000002</v>
      </c>
      <c r="H13" s="142">
        <v>2</v>
      </c>
      <c r="I13" s="5">
        <v>3</v>
      </c>
      <c r="J13" s="5">
        <v>3.1199999999999999E-3</v>
      </c>
      <c r="K13" s="5">
        <v>110.29595999999999</v>
      </c>
      <c r="L13" s="139">
        <v>-1.0000000000000001E-5</v>
      </c>
      <c r="M13" s="138">
        <v>2871390000000</v>
      </c>
      <c r="N13" s="5">
        <v>3.1099999999999999E-3</v>
      </c>
      <c r="O13" s="140">
        <v>0.31242999999999999</v>
      </c>
      <c r="P13" s="147"/>
      <c r="Q13" s="148"/>
      <c r="R13" s="149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</row>
    <row r="14" spans="1:75" s="1" customFormat="1" x14ac:dyDescent="0.3">
      <c r="B14" s="138">
        <v>5.80017E+16</v>
      </c>
      <c r="C14" s="5">
        <v>0.69230999999999998</v>
      </c>
      <c r="D14" s="139">
        <v>6.43E-3</v>
      </c>
      <c r="E14" s="142">
        <v>0.32607000000000003</v>
      </c>
      <c r="F14" s="3">
        <v>1.96327E+17</v>
      </c>
      <c r="G14" s="140">
        <v>3.2732700000000001</v>
      </c>
      <c r="H14" s="142">
        <v>1</v>
      </c>
      <c r="I14" s="5">
        <v>2.5</v>
      </c>
      <c r="J14" s="3">
        <v>6.6499999999999997E-3</v>
      </c>
      <c r="K14" s="5">
        <v>104.76036999999999</v>
      </c>
      <c r="L14" s="139">
        <v>-1.0000000000000001E-5</v>
      </c>
      <c r="M14" s="138">
        <v>9080120000000</v>
      </c>
      <c r="N14" s="3">
        <v>6.6400000000000001E-3</v>
      </c>
      <c r="O14" s="140">
        <v>0.21103</v>
      </c>
      <c r="P14" s="147"/>
      <c r="Q14" s="148"/>
      <c r="R14" s="149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</row>
    <row r="15" spans="1:75" s="1" customFormat="1" x14ac:dyDescent="0.3">
      <c r="B15" s="138">
        <v>603953000000000</v>
      </c>
      <c r="C15" s="5">
        <v>0.33089000000000002</v>
      </c>
      <c r="D15" s="139">
        <v>3.0000000000000001E-5</v>
      </c>
      <c r="E15" s="142">
        <v>0.97892999999999997</v>
      </c>
      <c r="F15" s="3">
        <v>620840000000000</v>
      </c>
      <c r="G15" s="140">
        <v>5.3153199999999998</v>
      </c>
      <c r="H15" s="142">
        <v>6</v>
      </c>
      <c r="I15" s="5">
        <v>5</v>
      </c>
      <c r="J15" s="3">
        <v>4.0000000000000003E-5</v>
      </c>
      <c r="K15" s="5">
        <v>269.16525999999999</v>
      </c>
      <c r="L15" s="139">
        <v>-1.0000000000000001E-5</v>
      </c>
      <c r="M15" s="138">
        <v>28713900000</v>
      </c>
      <c r="N15" s="3">
        <v>3.0000000000000001E-5</v>
      </c>
      <c r="O15" s="140">
        <v>0.33021</v>
      </c>
      <c r="P15" s="147"/>
      <c r="Q15" s="148"/>
      <c r="R15" s="149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</row>
    <row r="16" spans="1:75" s="1" customFormat="1" x14ac:dyDescent="0.3">
      <c r="B16" s="138">
        <v>1831320000000000</v>
      </c>
      <c r="C16" s="5">
        <v>0.45545000000000002</v>
      </c>
      <c r="D16" s="139">
        <v>1.2999999999999999E-4</v>
      </c>
      <c r="E16" s="142">
        <v>0.93874000000000002</v>
      </c>
      <c r="F16" s="3">
        <v>1963270000000000</v>
      </c>
      <c r="G16" s="140">
        <v>5.3153199999999998</v>
      </c>
      <c r="H16" s="142">
        <v>5</v>
      </c>
      <c r="I16" s="5">
        <v>4.5</v>
      </c>
      <c r="J16" s="3">
        <v>1.3999999999999999E-4</v>
      </c>
      <c r="K16" s="5">
        <v>219.22604000000001</v>
      </c>
      <c r="L16" s="139">
        <v>-1.0000000000000001E-5</v>
      </c>
      <c r="M16" s="138">
        <v>90801200000</v>
      </c>
      <c r="N16" s="3">
        <v>1.3999999999999999E-4</v>
      </c>
      <c r="O16" s="140">
        <v>0.43569000000000002</v>
      </c>
      <c r="P16" s="147"/>
      <c r="Q16" s="148"/>
      <c r="R16" s="149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</row>
    <row r="17" spans="2:75" s="1" customFormat="1" x14ac:dyDescent="0.3">
      <c r="B17" s="138">
        <v>5202570000000000</v>
      </c>
      <c r="C17" s="5">
        <v>0.78112999999999999</v>
      </c>
      <c r="D17" s="139">
        <v>6.4999999999999997E-4</v>
      </c>
      <c r="E17" s="142">
        <v>0.84360999999999997</v>
      </c>
      <c r="F17" s="3">
        <v>6208400000000000</v>
      </c>
      <c r="G17" s="140">
        <v>5.3153199999999998</v>
      </c>
      <c r="H17" s="142">
        <v>4</v>
      </c>
      <c r="I17" s="5">
        <v>4</v>
      </c>
      <c r="J17" s="3">
        <v>6.8000000000000005E-4</v>
      </c>
      <c r="K17" s="5">
        <v>150.07626999999999</v>
      </c>
      <c r="L17" s="139">
        <v>-1.0000000000000001E-5</v>
      </c>
      <c r="M17" s="138">
        <v>287139000000</v>
      </c>
      <c r="N17" s="3">
        <v>6.7000000000000002E-4</v>
      </c>
      <c r="O17" s="140">
        <v>0.67839000000000005</v>
      </c>
      <c r="P17" s="147"/>
      <c r="Q17" s="148"/>
      <c r="R17" s="149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</row>
    <row r="18" spans="2:75" s="1" customFormat="1" x14ac:dyDescent="0.3">
      <c r="B18" s="138">
        <v>1.32285E+16</v>
      </c>
      <c r="C18" s="5">
        <v>0.79886000000000001</v>
      </c>
      <c r="D18" s="140">
        <v>1.6900000000000001E-3</v>
      </c>
      <c r="E18" s="142">
        <v>0.67964000000000002</v>
      </c>
      <c r="F18" s="3">
        <v>1.96327E+16</v>
      </c>
      <c r="G18" s="140">
        <v>4.8048000000000002</v>
      </c>
      <c r="H18" s="142">
        <v>3</v>
      </c>
      <c r="I18" s="5">
        <v>3.5</v>
      </c>
      <c r="J18" s="5">
        <v>1.7700000000000001E-3</v>
      </c>
      <c r="K18" s="5">
        <v>123.40951</v>
      </c>
      <c r="L18" s="139">
        <v>-1.0000000000000001E-5</v>
      </c>
      <c r="M18" s="138">
        <v>908012000000</v>
      </c>
      <c r="N18" s="5">
        <v>1.7600000000000001E-3</v>
      </c>
      <c r="O18" s="140">
        <v>0.55978000000000006</v>
      </c>
      <c r="P18" s="147"/>
      <c r="Q18" s="148"/>
      <c r="R18" s="149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</row>
    <row r="19" spans="2:75" s="1" customFormat="1" x14ac:dyDescent="0.3">
      <c r="B19" s="138">
        <v>2.95823E+16</v>
      </c>
      <c r="C19" s="5">
        <v>0.75858000000000003</v>
      </c>
      <c r="D19" s="140">
        <v>3.5999999999999999E-3</v>
      </c>
      <c r="E19" s="142">
        <v>0.48682999999999998</v>
      </c>
      <c r="F19" s="3">
        <v>6.2084E+16</v>
      </c>
      <c r="G19" s="140">
        <v>4.2942900000000002</v>
      </c>
      <c r="H19" s="142">
        <v>2</v>
      </c>
      <c r="I19" s="5">
        <v>3</v>
      </c>
      <c r="J19" s="5">
        <v>3.7399999999999998E-3</v>
      </c>
      <c r="K19" s="5">
        <v>111.71682</v>
      </c>
      <c r="L19" s="139">
        <v>-1.0000000000000001E-5</v>
      </c>
      <c r="M19" s="138">
        <v>2871390000000</v>
      </c>
      <c r="N19" s="5">
        <v>3.7399999999999998E-3</v>
      </c>
      <c r="O19" s="140">
        <v>0.37563999999999997</v>
      </c>
      <c r="P19" s="147"/>
      <c r="Q19" s="148"/>
      <c r="R19" s="149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</row>
    <row r="20" spans="2:75" s="1" customFormat="1" x14ac:dyDescent="0.3">
      <c r="B20" s="138">
        <v>5.80017E+16</v>
      </c>
      <c r="C20" s="5">
        <v>0.84723000000000004</v>
      </c>
      <c r="D20" s="139">
        <v>7.8700000000000003E-3</v>
      </c>
      <c r="E20" s="142">
        <v>0.32607000000000003</v>
      </c>
      <c r="F20" s="3">
        <v>1.96327E+17</v>
      </c>
      <c r="G20" s="140">
        <v>3.2732700000000001</v>
      </c>
      <c r="H20" s="142">
        <v>1</v>
      </c>
      <c r="I20" s="5">
        <v>2.5</v>
      </c>
      <c r="J20" s="3">
        <v>8.1300000000000001E-3</v>
      </c>
      <c r="K20" s="5">
        <v>105.8233</v>
      </c>
      <c r="L20" s="139">
        <v>-1.0000000000000001E-5</v>
      </c>
      <c r="M20" s="138">
        <v>9080120000000</v>
      </c>
      <c r="N20" s="3">
        <v>8.1200000000000005E-3</v>
      </c>
      <c r="O20" s="140">
        <v>0.25817000000000001</v>
      </c>
      <c r="P20" s="147"/>
      <c r="Q20" s="148"/>
      <c r="R20" s="149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</row>
    <row r="21" spans="2:75" s="1" customFormat="1" x14ac:dyDescent="0.3">
      <c r="B21" s="138">
        <v>603953000000000</v>
      </c>
      <c r="C21" s="5">
        <v>0.34251999999999999</v>
      </c>
      <c r="D21" s="139">
        <v>3.0000000000000001E-5</v>
      </c>
      <c r="E21" s="142">
        <v>0.97892999999999997</v>
      </c>
      <c r="F21" s="3">
        <v>620840000000000</v>
      </c>
      <c r="G21" s="140">
        <v>5.3153199999999998</v>
      </c>
      <c r="H21" s="142">
        <v>6</v>
      </c>
      <c r="I21" s="5">
        <v>5</v>
      </c>
      <c r="J21" s="3">
        <v>4.0000000000000003E-5</v>
      </c>
      <c r="K21" s="5">
        <v>250.62383</v>
      </c>
      <c r="L21" s="139">
        <v>-1.0000000000000001E-5</v>
      </c>
      <c r="M21" s="138">
        <v>28713900000</v>
      </c>
      <c r="N21" s="3">
        <v>3.0000000000000001E-5</v>
      </c>
      <c r="O21" s="140">
        <v>0.34206999999999999</v>
      </c>
      <c r="P21" s="147"/>
      <c r="Q21" s="148"/>
      <c r="R21" s="149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</row>
    <row r="22" spans="2:75" s="1" customFormat="1" x14ac:dyDescent="0.3">
      <c r="B22" s="138">
        <v>1831320000000000</v>
      </c>
      <c r="C22" s="5">
        <v>0.46889999999999998</v>
      </c>
      <c r="D22" s="139">
        <v>1.3999999999999999E-4</v>
      </c>
      <c r="E22" s="142">
        <v>0.93874000000000002</v>
      </c>
      <c r="F22" s="3">
        <v>1963270000000000</v>
      </c>
      <c r="G22" s="140">
        <v>5.3153199999999998</v>
      </c>
      <c r="H22" s="142">
        <v>5</v>
      </c>
      <c r="I22" s="5">
        <v>4.5</v>
      </c>
      <c r="J22" s="3">
        <v>1.4999999999999999E-4</v>
      </c>
      <c r="K22" s="5">
        <v>214.16054</v>
      </c>
      <c r="L22" s="139">
        <v>-1.0000000000000001E-5</v>
      </c>
      <c r="M22" s="138">
        <v>90801200000</v>
      </c>
      <c r="N22" s="3">
        <v>1.3999999999999999E-4</v>
      </c>
      <c r="O22" s="140">
        <v>0.44884000000000002</v>
      </c>
      <c r="P22" s="147"/>
      <c r="Q22" s="148"/>
      <c r="R22" s="149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</row>
    <row r="23" spans="2:75" s="1" customFormat="1" x14ac:dyDescent="0.3">
      <c r="B23" s="138">
        <v>5202570000000000</v>
      </c>
      <c r="C23" s="5">
        <v>0.79866999999999999</v>
      </c>
      <c r="D23" s="139">
        <v>6.7000000000000002E-4</v>
      </c>
      <c r="E23" s="142">
        <v>0.84360999999999997</v>
      </c>
      <c r="F23" s="3">
        <v>6208400000000000</v>
      </c>
      <c r="G23" s="140">
        <v>5.3153199999999998</v>
      </c>
      <c r="H23" s="142">
        <v>4</v>
      </c>
      <c r="I23" s="5">
        <v>4</v>
      </c>
      <c r="J23" s="3">
        <v>6.8999999999999997E-4</v>
      </c>
      <c r="K23" s="5">
        <v>149.17536000000001</v>
      </c>
      <c r="L23" s="139">
        <v>0</v>
      </c>
      <c r="M23" s="138">
        <v>287139000000</v>
      </c>
      <c r="N23" s="3">
        <v>6.8999999999999997E-4</v>
      </c>
      <c r="O23" s="140">
        <v>0.69372</v>
      </c>
      <c r="P23" s="147"/>
      <c r="Q23" s="148"/>
      <c r="R23" s="149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</row>
    <row r="24" spans="2:75" s="1" customFormat="1" x14ac:dyDescent="0.3">
      <c r="B24" s="138">
        <v>1.32285E+16</v>
      </c>
      <c r="C24" s="5">
        <v>0.79540999999999995</v>
      </c>
      <c r="D24" s="140">
        <v>1.6900000000000001E-3</v>
      </c>
      <c r="E24" s="142">
        <v>0.67964000000000002</v>
      </c>
      <c r="F24" s="3">
        <v>1.96327E+16</v>
      </c>
      <c r="G24" s="140">
        <v>4.8048000000000002</v>
      </c>
      <c r="H24" s="142">
        <v>3</v>
      </c>
      <c r="I24" s="5">
        <v>3.5</v>
      </c>
      <c r="J24" s="5">
        <v>1.7600000000000001E-3</v>
      </c>
      <c r="K24" s="5">
        <v>124.05764000000001</v>
      </c>
      <c r="L24" s="139">
        <v>-1.0000000000000001E-5</v>
      </c>
      <c r="M24" s="138">
        <v>908012000000</v>
      </c>
      <c r="N24" s="5">
        <v>1.75E-3</v>
      </c>
      <c r="O24" s="140">
        <v>0.55723999999999996</v>
      </c>
      <c r="P24" s="147"/>
      <c r="Q24" s="148"/>
      <c r="R24" s="149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</row>
    <row r="25" spans="2:75" s="1" customFormat="1" x14ac:dyDescent="0.3">
      <c r="B25" s="138">
        <v>2.95823E+16</v>
      </c>
      <c r="C25" s="5">
        <v>0.76927999999999996</v>
      </c>
      <c r="D25" s="140">
        <v>3.65E-3</v>
      </c>
      <c r="E25" s="142">
        <v>0.48682999999999998</v>
      </c>
      <c r="F25" s="3">
        <v>6.2084E+16</v>
      </c>
      <c r="G25" s="140">
        <v>4.2942900000000002</v>
      </c>
      <c r="H25" s="142">
        <v>2</v>
      </c>
      <c r="I25" s="5">
        <v>3</v>
      </c>
      <c r="J25" s="5">
        <v>3.79E-3</v>
      </c>
      <c r="K25" s="5">
        <v>112.01316</v>
      </c>
      <c r="L25" s="139">
        <v>0</v>
      </c>
      <c r="M25" s="138">
        <v>2871390000000</v>
      </c>
      <c r="N25" s="5">
        <v>3.79E-3</v>
      </c>
      <c r="O25" s="140">
        <v>0.38089000000000001</v>
      </c>
      <c r="P25" s="147"/>
      <c r="Q25" s="148"/>
      <c r="R25" s="149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</row>
    <row r="26" spans="2:75" s="1" customFormat="1" x14ac:dyDescent="0.3">
      <c r="B26" s="138">
        <v>5.80017E+16</v>
      </c>
      <c r="C26" s="5">
        <v>0.83626999999999996</v>
      </c>
      <c r="D26" s="140">
        <v>7.77E-3</v>
      </c>
      <c r="E26" s="142">
        <v>0.32607000000000003</v>
      </c>
      <c r="F26" s="3">
        <v>1.96327E+17</v>
      </c>
      <c r="G26" s="140">
        <v>3.2732700000000001</v>
      </c>
      <c r="H26" s="142">
        <v>1</v>
      </c>
      <c r="I26" s="5">
        <v>2.5</v>
      </c>
      <c r="J26" s="5">
        <v>8.0199999999999994E-3</v>
      </c>
      <c r="K26" s="5">
        <v>106.18995</v>
      </c>
      <c r="L26" s="139">
        <v>-1.0000000000000001E-5</v>
      </c>
      <c r="M26" s="138">
        <v>9080120000000</v>
      </c>
      <c r="N26" s="5">
        <v>8.0099999999999998E-3</v>
      </c>
      <c r="O26" s="140">
        <v>0.25480000000000003</v>
      </c>
      <c r="P26" s="147"/>
      <c r="Q26" s="148"/>
      <c r="R26" s="149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</row>
    <row r="27" spans="2:75" s="1" customFormat="1" x14ac:dyDescent="0.3">
      <c r="B27" s="138">
        <v>603953000000000</v>
      </c>
      <c r="C27" s="5">
        <v>0.41615000000000002</v>
      </c>
      <c r="D27" s="139">
        <v>4.0000000000000003E-5</v>
      </c>
      <c r="E27" s="142">
        <v>0.97892999999999997</v>
      </c>
      <c r="F27" s="3">
        <v>620840000000000</v>
      </c>
      <c r="G27" s="140">
        <v>5.3153199999999998</v>
      </c>
      <c r="H27" s="142">
        <v>6</v>
      </c>
      <c r="I27" s="5">
        <v>5</v>
      </c>
      <c r="J27" s="3">
        <v>5.0000000000000002E-5</v>
      </c>
      <c r="K27" s="5">
        <v>311.16314</v>
      </c>
      <c r="L27" s="139">
        <v>-1.0000000000000001E-5</v>
      </c>
      <c r="M27" s="138">
        <v>28713900000</v>
      </c>
      <c r="N27" s="3">
        <v>4.0000000000000003E-5</v>
      </c>
      <c r="O27" s="140">
        <v>0.4128</v>
      </c>
      <c r="P27" s="147"/>
      <c r="Q27" s="148"/>
      <c r="R27" s="149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  <c r="BP27" s="110"/>
      <c r="BQ27" s="110"/>
      <c r="BR27" s="110"/>
      <c r="BS27" s="110"/>
      <c r="BT27" s="110"/>
      <c r="BU27" s="110"/>
      <c r="BV27" s="110"/>
      <c r="BW27" s="110"/>
    </row>
    <row r="28" spans="2:75" s="1" customFormat="1" x14ac:dyDescent="0.3">
      <c r="B28" s="138">
        <v>1831320000000000</v>
      </c>
      <c r="C28" s="5">
        <v>0.52364999999999995</v>
      </c>
      <c r="D28" s="139">
        <v>1.4999999999999999E-4</v>
      </c>
      <c r="E28" s="142">
        <v>0.93874000000000002</v>
      </c>
      <c r="F28" s="3">
        <v>1963270000000000</v>
      </c>
      <c r="G28" s="140">
        <v>5.3153199999999998</v>
      </c>
      <c r="H28" s="142">
        <v>5</v>
      </c>
      <c r="I28" s="5">
        <v>4.5</v>
      </c>
      <c r="J28" s="3">
        <v>1.6000000000000001E-4</v>
      </c>
      <c r="K28" s="5">
        <v>234.42075</v>
      </c>
      <c r="L28" s="139">
        <v>0</v>
      </c>
      <c r="M28" s="138">
        <v>90801200000</v>
      </c>
      <c r="N28" s="3">
        <v>1.6000000000000001E-4</v>
      </c>
      <c r="O28" s="140">
        <v>0.49984000000000001</v>
      </c>
      <c r="P28" s="147"/>
      <c r="Q28" s="148"/>
      <c r="R28" s="149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</row>
    <row r="29" spans="2:75" s="1" customFormat="1" x14ac:dyDescent="0.3">
      <c r="B29" s="138">
        <v>5202570000000000</v>
      </c>
      <c r="C29" s="141">
        <v>0.87246999999999997</v>
      </c>
      <c r="D29" s="139">
        <v>7.2999999999999996E-4</v>
      </c>
      <c r="E29" s="142">
        <v>0.84360999999999997</v>
      </c>
      <c r="F29" s="3">
        <v>6208400000000000</v>
      </c>
      <c r="G29" s="140">
        <v>5.3153199999999998</v>
      </c>
      <c r="H29" s="142">
        <v>4</v>
      </c>
      <c r="I29" s="5">
        <v>4</v>
      </c>
      <c r="J29" s="3">
        <v>7.6000000000000004E-4</v>
      </c>
      <c r="K29" s="5">
        <v>152.99789999999999</v>
      </c>
      <c r="L29" s="139">
        <v>0</v>
      </c>
      <c r="M29" s="138">
        <v>287139000000</v>
      </c>
      <c r="N29" s="3">
        <v>7.5000000000000002E-4</v>
      </c>
      <c r="O29" s="140">
        <v>0.75704000000000005</v>
      </c>
      <c r="P29" s="147"/>
      <c r="Q29" s="148"/>
      <c r="R29" s="149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</row>
    <row r="30" spans="2:75" s="1" customFormat="1" x14ac:dyDescent="0.3">
      <c r="B30" s="138">
        <v>1.32285E+16</v>
      </c>
      <c r="C30" s="5">
        <v>0.86870999999999998</v>
      </c>
      <c r="D30" s="140">
        <v>1.8400000000000001E-3</v>
      </c>
      <c r="E30" s="142">
        <v>0.67964000000000002</v>
      </c>
      <c r="F30" s="3">
        <v>1.96327E+16</v>
      </c>
      <c r="G30" s="140">
        <v>4.8048000000000002</v>
      </c>
      <c r="H30" s="142">
        <v>3</v>
      </c>
      <c r="I30" s="5">
        <v>3.5</v>
      </c>
      <c r="J30" s="5">
        <v>1.92E-3</v>
      </c>
      <c r="K30" s="5">
        <v>123.04476</v>
      </c>
      <c r="L30" s="139">
        <v>-1.0000000000000001E-5</v>
      </c>
      <c r="M30" s="138">
        <v>908012000000</v>
      </c>
      <c r="N30" s="5">
        <v>1.91E-3</v>
      </c>
      <c r="O30" s="140">
        <v>0.60875000000000001</v>
      </c>
      <c r="P30" s="147"/>
      <c r="Q30" s="148"/>
      <c r="R30" s="149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</row>
    <row r="31" spans="2:75" s="1" customFormat="1" x14ac:dyDescent="0.3">
      <c r="B31" s="138">
        <v>2.95823E+16</v>
      </c>
      <c r="C31" s="5">
        <v>0.78478000000000003</v>
      </c>
      <c r="D31" s="140">
        <v>3.7200000000000002E-3</v>
      </c>
      <c r="E31" s="142">
        <v>0.48682999999999998</v>
      </c>
      <c r="F31" s="3">
        <v>6.2084E+16</v>
      </c>
      <c r="G31" s="140">
        <v>4.2942900000000002</v>
      </c>
      <c r="H31" s="142">
        <v>2</v>
      </c>
      <c r="I31" s="5">
        <v>3</v>
      </c>
      <c r="J31" s="5">
        <v>3.8700000000000002E-3</v>
      </c>
      <c r="K31" s="5">
        <v>109.88258999999999</v>
      </c>
      <c r="L31" s="139">
        <v>0</v>
      </c>
      <c r="M31" s="138">
        <v>2871390000000</v>
      </c>
      <c r="N31" s="5">
        <v>3.8700000000000002E-3</v>
      </c>
      <c r="O31" s="140">
        <v>0.38884999999999997</v>
      </c>
      <c r="P31" s="147"/>
      <c r="Q31" s="148"/>
      <c r="R31" s="149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</row>
    <row r="32" spans="2:75" s="1" customFormat="1" x14ac:dyDescent="0.3">
      <c r="B32" s="138">
        <v>5.80017E+16</v>
      </c>
      <c r="C32" s="5">
        <v>0.84075999999999995</v>
      </c>
      <c r="D32" s="140">
        <v>7.8100000000000001E-3</v>
      </c>
      <c r="E32" s="142">
        <v>0.32607000000000003</v>
      </c>
      <c r="F32" s="3">
        <v>1.96327E+17</v>
      </c>
      <c r="G32" s="140">
        <v>3.2732700000000001</v>
      </c>
      <c r="H32" s="142">
        <v>1</v>
      </c>
      <c r="I32" s="5">
        <v>2.5</v>
      </c>
      <c r="J32" s="5">
        <v>8.0599999999999995E-3</v>
      </c>
      <c r="K32" s="5">
        <v>102.33308</v>
      </c>
      <c r="L32" s="139">
        <v>1.0000000000000001E-5</v>
      </c>
      <c r="M32" s="138">
        <v>9080120000000</v>
      </c>
      <c r="N32" s="5">
        <v>8.0700000000000008E-3</v>
      </c>
      <c r="O32" s="140">
        <v>0.25645000000000001</v>
      </c>
      <c r="P32" s="147"/>
      <c r="Q32" s="148"/>
      <c r="R32" s="149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</row>
    <row r="33" spans="1:75" s="1" customFormat="1" x14ac:dyDescent="0.3">
      <c r="B33" s="138">
        <v>603953000000000</v>
      </c>
      <c r="C33" s="5">
        <v>0.38347999999999999</v>
      </c>
      <c r="D33" s="139">
        <v>4.0000000000000003E-5</v>
      </c>
      <c r="E33" s="142">
        <v>0.97892999999999997</v>
      </c>
      <c r="F33" s="3">
        <v>620840000000000</v>
      </c>
      <c r="G33" s="140">
        <v>5.3153199999999998</v>
      </c>
      <c r="H33" s="142">
        <v>6</v>
      </c>
      <c r="I33" s="5">
        <v>5</v>
      </c>
      <c r="J33" s="3">
        <v>4.0000000000000003E-5</v>
      </c>
      <c r="K33" s="5">
        <v>304.33249999999998</v>
      </c>
      <c r="L33" s="139">
        <v>-1.0000000000000001E-5</v>
      </c>
      <c r="M33" s="138">
        <v>28713900000</v>
      </c>
      <c r="N33" s="3">
        <v>4.0000000000000003E-5</v>
      </c>
      <c r="O33" s="140">
        <v>0.38085000000000002</v>
      </c>
      <c r="P33" s="147"/>
      <c r="Q33" s="148"/>
      <c r="R33" s="149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</row>
    <row r="34" spans="1:75" s="1" customFormat="1" x14ac:dyDescent="0.3">
      <c r="B34" s="138">
        <v>1831320000000000</v>
      </c>
      <c r="C34" s="5">
        <v>0.53395000000000004</v>
      </c>
      <c r="D34" s="139">
        <v>1.6000000000000001E-4</v>
      </c>
      <c r="E34" s="142">
        <v>0.93874000000000002</v>
      </c>
      <c r="F34" s="3">
        <v>1963270000000000</v>
      </c>
      <c r="G34" s="140">
        <v>5.3153199999999998</v>
      </c>
      <c r="H34" s="142">
        <v>5</v>
      </c>
      <c r="I34" s="5">
        <v>4.5</v>
      </c>
      <c r="J34" s="3">
        <v>1.6000000000000001E-4</v>
      </c>
      <c r="K34" s="5">
        <v>234.93656999999999</v>
      </c>
      <c r="L34" s="139">
        <v>0</v>
      </c>
      <c r="M34" s="138">
        <v>90801200000</v>
      </c>
      <c r="N34" s="3">
        <v>1.6000000000000001E-4</v>
      </c>
      <c r="O34" s="140">
        <v>0.50966</v>
      </c>
      <c r="P34" s="147"/>
      <c r="Q34" s="148"/>
      <c r="R34" s="149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</row>
    <row r="35" spans="1:75" s="1" customFormat="1" x14ac:dyDescent="0.3">
      <c r="B35" s="138">
        <v>5202570000000000</v>
      </c>
      <c r="C35" s="5">
        <v>0.89146999999999998</v>
      </c>
      <c r="D35" s="139">
        <v>7.3999999999999999E-4</v>
      </c>
      <c r="E35" s="142">
        <v>0.84360999999999997</v>
      </c>
      <c r="F35" s="3">
        <v>6208400000000000</v>
      </c>
      <c r="G35" s="140">
        <v>5.3153199999999998</v>
      </c>
      <c r="H35" s="142">
        <v>4</v>
      </c>
      <c r="I35" s="5">
        <v>4</v>
      </c>
      <c r="J35" s="3">
        <v>7.6999999999999996E-4</v>
      </c>
      <c r="K35" s="5">
        <v>153.14243999999999</v>
      </c>
      <c r="L35" s="139">
        <v>0</v>
      </c>
      <c r="M35" s="138">
        <v>287139000000</v>
      </c>
      <c r="N35" s="3">
        <v>7.6999999999999996E-4</v>
      </c>
      <c r="O35" s="140">
        <v>0.77351999999999999</v>
      </c>
      <c r="P35" s="147"/>
      <c r="Q35" s="148"/>
      <c r="R35" s="149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</row>
    <row r="36" spans="1:75" s="1" customFormat="1" x14ac:dyDescent="0.3">
      <c r="B36" s="138">
        <v>1.32285E+16</v>
      </c>
      <c r="C36" s="5">
        <v>0.85650000000000004</v>
      </c>
      <c r="D36" s="139">
        <v>1.82E-3</v>
      </c>
      <c r="E36" s="142">
        <v>0.67964000000000002</v>
      </c>
      <c r="F36" s="3">
        <v>1.96327E+16</v>
      </c>
      <c r="G36" s="140">
        <v>4.8048000000000002</v>
      </c>
      <c r="H36" s="142">
        <v>3</v>
      </c>
      <c r="I36" s="5">
        <v>3.5</v>
      </c>
      <c r="J36" s="3">
        <v>1.89E-3</v>
      </c>
      <c r="K36" s="5">
        <v>124.64958</v>
      </c>
      <c r="L36" s="139">
        <v>-1.0000000000000001E-5</v>
      </c>
      <c r="M36" s="138">
        <v>908012000000</v>
      </c>
      <c r="N36" s="3">
        <v>1.89E-3</v>
      </c>
      <c r="O36" s="140">
        <v>0.59987999999999997</v>
      </c>
      <c r="P36" s="147"/>
      <c r="Q36" s="148"/>
      <c r="R36" s="149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</row>
    <row r="37" spans="1:75" s="1" customFormat="1" x14ac:dyDescent="0.3">
      <c r="B37" s="138">
        <v>2.95823E+16</v>
      </c>
      <c r="C37" s="5">
        <v>0.78932000000000002</v>
      </c>
      <c r="D37" s="139">
        <v>3.7399999999999998E-3</v>
      </c>
      <c r="E37" s="142">
        <v>0.48682999999999998</v>
      </c>
      <c r="F37" s="3">
        <v>6.2084E+16</v>
      </c>
      <c r="G37" s="140">
        <v>4.2942900000000002</v>
      </c>
      <c r="H37" s="142">
        <v>2</v>
      </c>
      <c r="I37" s="5">
        <v>3</v>
      </c>
      <c r="J37" s="3">
        <v>3.8899999999999998E-3</v>
      </c>
      <c r="K37" s="5">
        <v>110.19629</v>
      </c>
      <c r="L37" s="139">
        <v>0</v>
      </c>
      <c r="M37" s="138">
        <v>2871390000000</v>
      </c>
      <c r="N37" s="3">
        <v>3.8899999999999998E-3</v>
      </c>
      <c r="O37" s="139">
        <v>0.39106000000000002</v>
      </c>
      <c r="P37" s="147"/>
      <c r="Q37" s="148"/>
      <c r="R37" s="149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</row>
    <row r="38" spans="1:75" s="1" customFormat="1" x14ac:dyDescent="0.3">
      <c r="B38" s="138">
        <v>5.80017E+16</v>
      </c>
      <c r="C38" s="5">
        <v>0.83901000000000003</v>
      </c>
      <c r="D38" s="139">
        <v>7.7999999999999996E-3</v>
      </c>
      <c r="E38" s="142">
        <v>0.32607000000000003</v>
      </c>
      <c r="F38" s="3">
        <v>1.96327E+17</v>
      </c>
      <c r="G38" s="140">
        <v>3.2732700000000001</v>
      </c>
      <c r="H38" s="142">
        <v>1</v>
      </c>
      <c r="I38" s="5">
        <v>2.5</v>
      </c>
      <c r="J38" s="3">
        <v>8.0499999999999999E-3</v>
      </c>
      <c r="K38" s="5">
        <v>103.0009</v>
      </c>
      <c r="L38" s="139">
        <v>0</v>
      </c>
      <c r="M38" s="138">
        <v>9080120000000</v>
      </c>
      <c r="N38" s="3">
        <v>8.0499999999999999E-3</v>
      </c>
      <c r="O38" s="140">
        <v>0.25588</v>
      </c>
      <c r="P38" s="147"/>
      <c r="Q38" s="148"/>
      <c r="R38" s="149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</row>
    <row r="39" spans="1:75" s="1" customFormat="1" x14ac:dyDescent="0.3">
      <c r="B39" s="138"/>
      <c r="C39" s="5"/>
      <c r="D39" s="139"/>
      <c r="E39" s="142"/>
      <c r="F39" s="3"/>
      <c r="G39" s="140"/>
      <c r="H39" s="142"/>
      <c r="I39" s="5"/>
      <c r="J39" s="3"/>
      <c r="K39" s="5"/>
      <c r="L39" s="139"/>
      <c r="M39" s="138"/>
      <c r="N39" s="3"/>
      <c r="O39" s="140"/>
      <c r="P39" s="147"/>
      <c r="Q39" s="148"/>
      <c r="R39" s="149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</row>
    <row r="40" spans="1:75" s="1" customFormat="1" x14ac:dyDescent="0.3">
      <c r="A40" s="1">
        <v>570</v>
      </c>
      <c r="B40" s="138">
        <v>476653000000000</v>
      </c>
      <c r="C40" s="5">
        <v>0.51968000000000003</v>
      </c>
      <c r="D40" s="139">
        <v>4.0000000000000003E-5</v>
      </c>
      <c r="E40" s="142">
        <v>0.98329999999999995</v>
      </c>
      <c r="F40" s="3">
        <v>487802000000000</v>
      </c>
      <c r="G40" s="140">
        <v>5.3153199999999998</v>
      </c>
      <c r="H40" s="142">
        <v>6</v>
      </c>
      <c r="I40" s="5">
        <v>5</v>
      </c>
      <c r="J40" s="3">
        <v>5.0000000000000002E-5</v>
      </c>
      <c r="K40" s="5">
        <v>328.35343</v>
      </c>
      <c r="L40" s="139">
        <v>-1.0000000000000001E-5</v>
      </c>
      <c r="M40" s="138">
        <v>23748300000</v>
      </c>
      <c r="N40" s="3">
        <v>4.0000000000000003E-5</v>
      </c>
      <c r="O40" s="140">
        <v>0.51748000000000005</v>
      </c>
      <c r="P40" s="147"/>
      <c r="Q40" s="148"/>
      <c r="R40" s="149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</row>
    <row r="41" spans="1:75" s="1" customFormat="1" x14ac:dyDescent="0.3">
      <c r="B41" s="138">
        <v>1457170000000000</v>
      </c>
      <c r="C41" s="5">
        <v>0.59143999999999997</v>
      </c>
      <c r="D41" s="139">
        <v>1.3999999999999999E-4</v>
      </c>
      <c r="E41" s="142">
        <v>0.95064000000000004</v>
      </c>
      <c r="F41" s="3">
        <v>1542570000000000</v>
      </c>
      <c r="G41" s="140">
        <v>5.3153199999999998</v>
      </c>
      <c r="H41" s="142">
        <v>5</v>
      </c>
      <c r="I41" s="5">
        <v>4.5</v>
      </c>
      <c r="J41" s="3">
        <v>1.4999999999999999E-4</v>
      </c>
      <c r="K41" s="5">
        <v>255.96412000000001</v>
      </c>
      <c r="L41" s="139">
        <v>0</v>
      </c>
      <c r="M41" s="138">
        <v>75098700000</v>
      </c>
      <c r="N41" s="3">
        <v>1.3999999999999999E-4</v>
      </c>
      <c r="O41" s="140">
        <v>0.57077999999999995</v>
      </c>
      <c r="P41" s="147"/>
      <c r="Q41" s="148"/>
      <c r="R41" s="149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</row>
    <row r="42" spans="1:75" s="1" customFormat="1" x14ac:dyDescent="0.3">
      <c r="B42" s="138">
        <v>4213490000000000</v>
      </c>
      <c r="C42" s="5">
        <v>0.80810999999999999</v>
      </c>
      <c r="D42" s="139">
        <v>5.5000000000000003E-4</v>
      </c>
      <c r="E42" s="142">
        <v>0.86946000000000001</v>
      </c>
      <c r="F42" s="3">
        <v>4878020000000000</v>
      </c>
      <c r="G42" s="140">
        <v>5.3153199999999998</v>
      </c>
      <c r="H42" s="142">
        <v>4</v>
      </c>
      <c r="I42" s="5">
        <v>4</v>
      </c>
      <c r="J42" s="3">
        <v>5.5999999999999995E-4</v>
      </c>
      <c r="K42" s="5">
        <v>169.83824000000001</v>
      </c>
      <c r="L42" s="139">
        <v>0</v>
      </c>
      <c r="M42" s="138">
        <v>237483000000</v>
      </c>
      <c r="N42" s="3">
        <v>5.5999999999999995E-4</v>
      </c>
      <c r="O42" s="140">
        <v>0.72028999999999999</v>
      </c>
      <c r="P42" s="147"/>
      <c r="Q42" s="148"/>
      <c r="R42" s="149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</row>
    <row r="43" spans="1:75" s="1" customFormat="1" x14ac:dyDescent="0.3">
      <c r="B43" s="138">
        <v>1.09961E+16</v>
      </c>
      <c r="C43" s="5">
        <v>0.90759999999999996</v>
      </c>
      <c r="D43" s="140">
        <v>1.6000000000000001E-3</v>
      </c>
      <c r="E43" s="142">
        <v>0.71848000000000001</v>
      </c>
      <c r="F43" s="3">
        <v>1.54257E+16</v>
      </c>
      <c r="G43" s="140">
        <v>5.3153199999999998</v>
      </c>
      <c r="H43" s="142">
        <v>3</v>
      </c>
      <c r="I43" s="5">
        <v>3.5</v>
      </c>
      <c r="J43" s="5">
        <v>1.67E-3</v>
      </c>
      <c r="K43" s="5">
        <v>130.27741</v>
      </c>
      <c r="L43" s="139">
        <v>0</v>
      </c>
      <c r="M43" s="138">
        <v>750987000000</v>
      </c>
      <c r="N43" s="5">
        <v>1.67E-3</v>
      </c>
      <c r="O43" s="140">
        <v>0.67400000000000004</v>
      </c>
      <c r="P43" s="147"/>
      <c r="Q43" s="148"/>
      <c r="R43" s="149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</row>
    <row r="44" spans="1:75" s="1" customFormat="1" x14ac:dyDescent="0.3">
      <c r="B44" s="138">
        <v>2.52543E+16</v>
      </c>
      <c r="C44" s="5">
        <v>0.97584000000000004</v>
      </c>
      <c r="D44" s="139">
        <v>3.9500000000000004E-3</v>
      </c>
      <c r="E44" s="142">
        <v>0.52634000000000003</v>
      </c>
      <c r="F44" s="3">
        <v>4.87802E+16</v>
      </c>
      <c r="G44" s="140">
        <v>4.8048000000000002</v>
      </c>
      <c r="H44" s="142">
        <v>2</v>
      </c>
      <c r="I44" s="5">
        <v>3</v>
      </c>
      <c r="J44" s="3">
        <v>4.1099999999999999E-3</v>
      </c>
      <c r="K44" s="5">
        <v>114.9114</v>
      </c>
      <c r="L44" s="139">
        <v>0</v>
      </c>
      <c r="M44" s="138">
        <v>2374830000000</v>
      </c>
      <c r="N44" s="3">
        <v>4.1200000000000004E-3</v>
      </c>
      <c r="O44" s="140">
        <v>0.52676000000000001</v>
      </c>
      <c r="P44" s="147"/>
      <c r="Q44" s="148"/>
      <c r="R44" s="149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</row>
    <row r="45" spans="1:75" s="1" customFormat="1" x14ac:dyDescent="0.3">
      <c r="B45" s="138">
        <v>5.09683E+16</v>
      </c>
      <c r="C45" s="5">
        <v>1.1983600000000001</v>
      </c>
      <c r="D45" s="140">
        <v>9.7900000000000001E-3</v>
      </c>
      <c r="E45" s="142">
        <v>0.35509000000000002</v>
      </c>
      <c r="F45" s="3">
        <v>1.54257E+17</v>
      </c>
      <c r="G45" s="140">
        <v>3.7837800000000001</v>
      </c>
      <c r="H45" s="142">
        <v>1</v>
      </c>
      <c r="I45" s="5">
        <v>2.5</v>
      </c>
      <c r="J45" s="5">
        <v>1.0120000000000001E-2</v>
      </c>
      <c r="K45" s="5">
        <v>106.22069</v>
      </c>
      <c r="L45" s="139">
        <v>2.0000000000000002E-5</v>
      </c>
      <c r="M45" s="138">
        <v>7509870000000</v>
      </c>
      <c r="N45" s="5">
        <v>1.014E-2</v>
      </c>
      <c r="O45" s="140">
        <v>0.41028999999999999</v>
      </c>
      <c r="P45" s="147"/>
      <c r="Q45" s="148"/>
      <c r="R45" s="149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</row>
    <row r="46" spans="1:75" s="1" customFormat="1" x14ac:dyDescent="0.3">
      <c r="B46" s="138">
        <v>476653000000000</v>
      </c>
      <c r="C46" s="5">
        <v>0.51926000000000005</v>
      </c>
      <c r="D46" s="139">
        <v>4.0000000000000003E-5</v>
      </c>
      <c r="E46" s="142">
        <v>0.98329999999999995</v>
      </c>
      <c r="F46" s="3">
        <v>487802000000000</v>
      </c>
      <c r="G46" s="140">
        <v>5.3153199999999998</v>
      </c>
      <c r="H46" s="142">
        <v>6</v>
      </c>
      <c r="I46" s="5">
        <v>5</v>
      </c>
      <c r="J46" s="3">
        <v>5.0000000000000002E-5</v>
      </c>
      <c r="K46" s="5">
        <v>313.36031000000003</v>
      </c>
      <c r="L46" s="139">
        <v>-1.0000000000000001E-5</v>
      </c>
      <c r="M46" s="138">
        <v>23748300000</v>
      </c>
      <c r="N46" s="3">
        <v>4.0000000000000003E-5</v>
      </c>
      <c r="O46" s="140">
        <v>0.51765000000000005</v>
      </c>
      <c r="P46" s="147"/>
      <c r="Q46" s="148"/>
      <c r="R46" s="149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</row>
    <row r="47" spans="1:75" s="1" customFormat="1" x14ac:dyDescent="0.3">
      <c r="B47" s="138">
        <v>1457170000000000</v>
      </c>
      <c r="C47" s="5">
        <v>0.61980999999999997</v>
      </c>
      <c r="D47" s="139">
        <v>1.3999999999999999E-4</v>
      </c>
      <c r="E47" s="142">
        <v>0.95064000000000004</v>
      </c>
      <c r="F47" s="3">
        <v>1542570000000000</v>
      </c>
      <c r="G47" s="140">
        <v>5.3153199999999998</v>
      </c>
      <c r="H47" s="142">
        <v>5</v>
      </c>
      <c r="I47" s="5">
        <v>4.5</v>
      </c>
      <c r="J47" s="3">
        <v>1.4999999999999999E-4</v>
      </c>
      <c r="K47" s="5">
        <v>257.03307999999998</v>
      </c>
      <c r="L47" s="139">
        <v>0</v>
      </c>
      <c r="M47" s="138">
        <v>75098700000</v>
      </c>
      <c r="N47" s="3">
        <v>1.4999999999999999E-4</v>
      </c>
      <c r="O47" s="140">
        <v>0.59809999999999997</v>
      </c>
      <c r="P47" s="147"/>
      <c r="Q47" s="148"/>
      <c r="R47" s="149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110"/>
      <c r="BW47" s="110"/>
    </row>
    <row r="48" spans="1:75" s="1" customFormat="1" x14ac:dyDescent="0.3">
      <c r="B48" s="138">
        <v>4213490000000000</v>
      </c>
      <c r="C48" s="5">
        <v>0.82835000000000003</v>
      </c>
      <c r="D48" s="139">
        <v>5.5999999999999995E-4</v>
      </c>
      <c r="E48" s="142">
        <v>0.86946000000000001</v>
      </c>
      <c r="F48" s="3">
        <v>4878020000000000</v>
      </c>
      <c r="G48" s="140">
        <v>5.3153199999999998</v>
      </c>
      <c r="H48" s="142">
        <v>4</v>
      </c>
      <c r="I48" s="5">
        <v>4</v>
      </c>
      <c r="J48" s="3">
        <v>5.8E-4</v>
      </c>
      <c r="K48" s="5">
        <v>174.92196000000001</v>
      </c>
      <c r="L48" s="139">
        <v>0</v>
      </c>
      <c r="M48" s="138">
        <v>237483000000</v>
      </c>
      <c r="N48" s="3">
        <v>5.8E-4</v>
      </c>
      <c r="O48" s="140">
        <v>0.73775000000000002</v>
      </c>
      <c r="P48" s="147"/>
      <c r="Q48" s="148"/>
      <c r="R48" s="149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</row>
    <row r="49" spans="2:75" s="1" customFormat="1" x14ac:dyDescent="0.3">
      <c r="B49" s="138">
        <v>1.09961E+16</v>
      </c>
      <c r="C49" s="5">
        <v>0.90920000000000001</v>
      </c>
      <c r="D49" s="140">
        <v>1.6000000000000001E-3</v>
      </c>
      <c r="E49" s="142">
        <v>0.71848000000000001</v>
      </c>
      <c r="F49" s="3">
        <v>1.54257E+16</v>
      </c>
      <c r="G49" s="140">
        <v>5.3153199999999998</v>
      </c>
      <c r="H49" s="142">
        <v>3</v>
      </c>
      <c r="I49" s="5">
        <v>3.5</v>
      </c>
      <c r="J49" s="5">
        <v>1.67E-3</v>
      </c>
      <c r="K49" s="5">
        <v>135.41694000000001</v>
      </c>
      <c r="L49" s="139">
        <v>-1.0000000000000001E-5</v>
      </c>
      <c r="M49" s="138">
        <v>750987000000</v>
      </c>
      <c r="N49" s="5">
        <v>1.67E-3</v>
      </c>
      <c r="O49" s="140">
        <v>0.67418999999999996</v>
      </c>
      <c r="P49" s="147"/>
      <c r="Q49" s="148"/>
      <c r="R49" s="149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</row>
    <row r="50" spans="2:75" s="1" customFormat="1" x14ac:dyDescent="0.3">
      <c r="B50" s="138">
        <v>2.52543E+16</v>
      </c>
      <c r="C50" s="5">
        <v>1.02965</v>
      </c>
      <c r="D50" s="139">
        <v>4.1700000000000001E-3</v>
      </c>
      <c r="E50" s="142">
        <v>0.52634000000000003</v>
      </c>
      <c r="F50" s="3">
        <v>4.87802E+16</v>
      </c>
      <c r="G50" s="140">
        <v>4.8048000000000002</v>
      </c>
      <c r="H50" s="142">
        <v>2</v>
      </c>
      <c r="I50" s="5">
        <v>3</v>
      </c>
      <c r="J50" s="3">
        <v>4.3400000000000001E-3</v>
      </c>
      <c r="K50" s="5">
        <v>117.1891</v>
      </c>
      <c r="L50" s="139">
        <v>0</v>
      </c>
      <c r="M50" s="138">
        <v>2374830000000</v>
      </c>
      <c r="N50" s="3">
        <v>4.3400000000000001E-3</v>
      </c>
      <c r="O50" s="140">
        <v>0.55537000000000003</v>
      </c>
      <c r="P50" s="147"/>
      <c r="Q50" s="148"/>
      <c r="R50" s="149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0"/>
    </row>
    <row r="51" spans="2:75" s="1" customFormat="1" x14ac:dyDescent="0.3">
      <c r="B51" s="138">
        <v>5.09683E+16</v>
      </c>
      <c r="C51" s="5">
        <v>1.2246699999999999</v>
      </c>
      <c r="D51" s="140">
        <v>0.01</v>
      </c>
      <c r="E51" s="142">
        <v>0.35509000000000002</v>
      </c>
      <c r="F51" s="3">
        <v>1.54257E+17</v>
      </c>
      <c r="G51" s="140">
        <v>3.7837800000000001</v>
      </c>
      <c r="H51" s="142">
        <v>1</v>
      </c>
      <c r="I51" s="5">
        <v>2.5</v>
      </c>
      <c r="J51" s="5">
        <v>1.034E-2</v>
      </c>
      <c r="K51" s="5">
        <v>107.77343999999999</v>
      </c>
      <c r="L51" s="139">
        <v>2.0000000000000002E-5</v>
      </c>
      <c r="M51" s="138">
        <v>7509870000000</v>
      </c>
      <c r="N51" s="5">
        <v>1.0359999999999999E-2</v>
      </c>
      <c r="O51" s="140">
        <v>0.41908000000000001</v>
      </c>
      <c r="P51" s="147"/>
      <c r="Q51" s="148"/>
      <c r="R51" s="149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</row>
    <row r="52" spans="2:75" s="1" customFormat="1" x14ac:dyDescent="0.3">
      <c r="B52" s="138">
        <v>476653000000000</v>
      </c>
      <c r="C52" s="5">
        <v>0.51834000000000002</v>
      </c>
      <c r="D52" s="139">
        <v>4.0000000000000003E-5</v>
      </c>
      <c r="E52" s="142">
        <v>0.98329999999999995</v>
      </c>
      <c r="F52" s="3">
        <v>487802000000000</v>
      </c>
      <c r="G52" s="140">
        <v>5.3153199999999998</v>
      </c>
      <c r="H52" s="142">
        <v>6</v>
      </c>
      <c r="I52" s="5">
        <v>5</v>
      </c>
      <c r="J52" s="3">
        <v>5.0000000000000002E-5</v>
      </c>
      <c r="K52" s="5">
        <v>283.59167000000002</v>
      </c>
      <c r="L52" s="139">
        <v>-1.0000000000000001E-5</v>
      </c>
      <c r="M52" s="138">
        <v>23748300000</v>
      </c>
      <c r="N52" s="3">
        <v>4.0000000000000003E-5</v>
      </c>
      <c r="O52" s="140">
        <v>0.51781999999999995</v>
      </c>
      <c r="P52" s="147"/>
      <c r="Q52" s="148"/>
      <c r="R52" s="149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</row>
    <row r="53" spans="2:75" s="1" customFormat="1" x14ac:dyDescent="0.3">
      <c r="B53" s="138">
        <v>1457170000000000</v>
      </c>
      <c r="C53" s="5">
        <v>0.55884999999999996</v>
      </c>
      <c r="D53" s="139">
        <v>1.2999999999999999E-4</v>
      </c>
      <c r="E53" s="142">
        <v>0.95064000000000004</v>
      </c>
      <c r="F53" s="3">
        <v>1542570000000000</v>
      </c>
      <c r="G53" s="140">
        <v>5.3153199999999998</v>
      </c>
      <c r="H53" s="142">
        <v>5</v>
      </c>
      <c r="I53" s="5">
        <v>4.5</v>
      </c>
      <c r="J53" s="3">
        <v>1.3999999999999999E-4</v>
      </c>
      <c r="K53" s="5">
        <v>268.39521999999999</v>
      </c>
      <c r="L53" s="139">
        <v>-1.0000000000000001E-5</v>
      </c>
      <c r="M53" s="138">
        <v>75098700000</v>
      </c>
      <c r="N53" s="3">
        <v>1.2999999999999999E-4</v>
      </c>
      <c r="O53" s="140">
        <v>0.53888000000000003</v>
      </c>
      <c r="P53" s="147"/>
      <c r="Q53" s="148"/>
      <c r="R53" s="149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</row>
    <row r="54" spans="2:75" s="1" customFormat="1" x14ac:dyDescent="0.3">
      <c r="B54" s="138">
        <v>4213490000000000</v>
      </c>
      <c r="C54" s="141">
        <v>0.91759999999999997</v>
      </c>
      <c r="D54" s="139">
        <v>6.2E-4</v>
      </c>
      <c r="E54" s="142">
        <v>0.86946000000000001</v>
      </c>
      <c r="F54" s="3">
        <v>4878020000000000</v>
      </c>
      <c r="G54" s="140">
        <v>5.3153199999999998</v>
      </c>
      <c r="H54" s="142">
        <v>4</v>
      </c>
      <c r="I54" s="5">
        <v>4</v>
      </c>
      <c r="J54" s="3">
        <v>6.4000000000000005E-4</v>
      </c>
      <c r="K54" s="5">
        <v>167.43661</v>
      </c>
      <c r="L54" s="139">
        <v>0</v>
      </c>
      <c r="M54" s="138">
        <v>237483000000</v>
      </c>
      <c r="N54" s="3">
        <v>6.4000000000000005E-4</v>
      </c>
      <c r="O54" s="140">
        <v>0.81832000000000005</v>
      </c>
      <c r="P54" s="147"/>
      <c r="Q54" s="148"/>
      <c r="R54" s="149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0"/>
    </row>
    <row r="55" spans="2:75" s="1" customFormat="1" x14ac:dyDescent="0.3">
      <c r="B55" s="138">
        <v>1.09961E+16</v>
      </c>
      <c r="C55" s="5">
        <v>0.99702999999999997</v>
      </c>
      <c r="D55" s="140">
        <v>1.7600000000000001E-3</v>
      </c>
      <c r="E55" s="142">
        <v>0.71848000000000001</v>
      </c>
      <c r="F55" s="3">
        <v>1.54257E+16</v>
      </c>
      <c r="G55" s="140">
        <v>5.3153199999999998</v>
      </c>
      <c r="H55" s="142">
        <v>3</v>
      </c>
      <c r="I55" s="5">
        <v>3.5</v>
      </c>
      <c r="J55" s="5">
        <v>1.8400000000000001E-3</v>
      </c>
      <c r="K55" s="5">
        <v>129.87300999999999</v>
      </c>
      <c r="L55" s="139">
        <v>-1.0000000000000001E-5</v>
      </c>
      <c r="M55" s="138">
        <v>750987000000</v>
      </c>
      <c r="N55" s="5">
        <v>1.83E-3</v>
      </c>
      <c r="O55" s="140">
        <v>0.74056</v>
      </c>
      <c r="P55" s="147"/>
      <c r="Q55" s="148"/>
      <c r="R55" s="149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</row>
    <row r="56" spans="2:75" s="1" customFormat="1" x14ac:dyDescent="0.3">
      <c r="B56" s="138">
        <v>2.52543E+16</v>
      </c>
      <c r="C56" s="5">
        <v>1.11243</v>
      </c>
      <c r="D56" s="139">
        <v>4.4999999999999997E-3</v>
      </c>
      <c r="E56" s="142">
        <v>0.52634000000000003</v>
      </c>
      <c r="F56" s="3">
        <v>4.87802E+16</v>
      </c>
      <c r="G56" s="140">
        <v>4.8048000000000002</v>
      </c>
      <c r="H56" s="142">
        <v>2</v>
      </c>
      <c r="I56" s="5">
        <v>3</v>
      </c>
      <c r="J56" s="3">
        <v>4.7000000000000002E-3</v>
      </c>
      <c r="K56" s="5">
        <v>113.52715000000001</v>
      </c>
      <c r="L56" s="139">
        <v>0</v>
      </c>
      <c r="M56" s="138">
        <v>2374830000000</v>
      </c>
      <c r="N56" s="3">
        <v>4.7000000000000002E-3</v>
      </c>
      <c r="O56" s="140">
        <v>0.60084000000000004</v>
      </c>
      <c r="P56" s="147"/>
      <c r="Q56" s="148"/>
      <c r="R56" s="149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</row>
    <row r="57" spans="2:75" s="1" customFormat="1" x14ac:dyDescent="0.3">
      <c r="B57" s="138">
        <v>5.09683E+16</v>
      </c>
      <c r="C57" s="5">
        <v>1.3706799999999999</v>
      </c>
      <c r="D57" s="140">
        <v>1.119E-2</v>
      </c>
      <c r="E57" s="142">
        <v>0.35509000000000002</v>
      </c>
      <c r="F57" s="3">
        <v>1.54257E+17</v>
      </c>
      <c r="G57" s="140">
        <v>3.7837800000000001</v>
      </c>
      <c r="H57" s="142">
        <v>1</v>
      </c>
      <c r="I57" s="5">
        <v>2.5</v>
      </c>
      <c r="J57" s="5">
        <v>1.159E-2</v>
      </c>
      <c r="K57" s="5">
        <v>104.43174</v>
      </c>
      <c r="L57" s="139">
        <v>1.0000000000000001E-5</v>
      </c>
      <c r="M57" s="138">
        <v>7509870000000</v>
      </c>
      <c r="N57" s="5">
        <v>1.1610000000000001E-2</v>
      </c>
      <c r="O57" s="140">
        <v>0.46958</v>
      </c>
      <c r="P57" s="147"/>
      <c r="Q57" s="148"/>
      <c r="R57" s="149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</row>
    <row r="58" spans="2:75" s="1" customFormat="1" x14ac:dyDescent="0.3">
      <c r="B58" s="138">
        <v>476653000000000</v>
      </c>
      <c r="C58" s="5">
        <v>0.53720999999999997</v>
      </c>
      <c r="D58" s="139">
        <v>4.0000000000000003E-5</v>
      </c>
      <c r="E58" s="142">
        <v>0.98329999999999995</v>
      </c>
      <c r="F58" s="3">
        <v>487802000000000</v>
      </c>
      <c r="G58" s="140">
        <v>5.3153199999999998</v>
      </c>
      <c r="H58" s="142">
        <v>6</v>
      </c>
      <c r="I58" s="5">
        <v>5</v>
      </c>
      <c r="J58" s="3">
        <v>5.0000000000000002E-5</v>
      </c>
      <c r="K58" s="5">
        <v>238.90942999999999</v>
      </c>
      <c r="L58" s="139">
        <v>-1.0000000000000001E-5</v>
      </c>
      <c r="M58" s="138">
        <v>23748300000</v>
      </c>
      <c r="N58" s="3">
        <v>4.0000000000000003E-5</v>
      </c>
      <c r="O58" s="140">
        <v>0.53908</v>
      </c>
      <c r="P58" s="147"/>
      <c r="Q58" s="148"/>
      <c r="R58" s="149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</row>
    <row r="59" spans="2:75" s="1" customFormat="1" x14ac:dyDescent="0.3">
      <c r="B59" s="138">
        <v>1457170000000000</v>
      </c>
      <c r="C59" s="5">
        <v>0.58872999999999998</v>
      </c>
      <c r="D59" s="139">
        <v>1.3999999999999999E-4</v>
      </c>
      <c r="E59" s="142">
        <v>0.95064000000000004</v>
      </c>
      <c r="F59" s="3">
        <v>1542570000000000</v>
      </c>
      <c r="G59" s="140">
        <v>5.3153199999999998</v>
      </c>
      <c r="H59" s="142">
        <v>5</v>
      </c>
      <c r="I59" s="5">
        <v>4.5</v>
      </c>
      <c r="J59" s="3">
        <v>1.4999999999999999E-4</v>
      </c>
      <c r="K59" s="5">
        <v>240.49166</v>
      </c>
      <c r="L59" s="139">
        <v>-1.0000000000000001E-5</v>
      </c>
      <c r="M59" s="138">
        <v>75098700000</v>
      </c>
      <c r="N59" s="3">
        <v>1.3999999999999999E-4</v>
      </c>
      <c r="O59" s="140">
        <v>0.56904999999999994</v>
      </c>
      <c r="P59" s="147"/>
      <c r="Q59" s="148"/>
      <c r="R59" s="149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</row>
    <row r="60" spans="2:75" s="1" customFormat="1" x14ac:dyDescent="0.3">
      <c r="B60" s="138">
        <v>4213490000000000</v>
      </c>
      <c r="C60" s="5">
        <v>0.9022</v>
      </c>
      <c r="D60" s="139">
        <v>6.0999999999999997E-4</v>
      </c>
      <c r="E60" s="142">
        <v>0.86946000000000001</v>
      </c>
      <c r="F60" s="3">
        <v>4878020000000000</v>
      </c>
      <c r="G60" s="140">
        <v>5.3153199999999998</v>
      </c>
      <c r="H60" s="142">
        <v>4</v>
      </c>
      <c r="I60" s="5">
        <v>4</v>
      </c>
      <c r="J60" s="3">
        <v>6.3000000000000003E-4</v>
      </c>
      <c r="K60" s="5">
        <v>164.91570999999999</v>
      </c>
      <c r="L60" s="139">
        <v>0</v>
      </c>
      <c r="M60" s="138">
        <v>237483000000</v>
      </c>
      <c r="N60" s="3">
        <v>6.3000000000000003E-4</v>
      </c>
      <c r="O60" s="140">
        <v>0.80501</v>
      </c>
      <c r="P60" s="147"/>
      <c r="Q60" s="148"/>
      <c r="R60" s="149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</row>
    <row r="61" spans="2:75" s="1" customFormat="1" x14ac:dyDescent="0.3">
      <c r="B61" s="138">
        <v>1.09961E+16</v>
      </c>
      <c r="C61" s="5">
        <v>0.97153</v>
      </c>
      <c r="D61" s="140">
        <v>1.7099999999999999E-3</v>
      </c>
      <c r="E61" s="142">
        <v>0.71848000000000001</v>
      </c>
      <c r="F61" s="3">
        <v>1.54257E+16</v>
      </c>
      <c r="G61" s="140">
        <v>5.3153199999999998</v>
      </c>
      <c r="H61" s="142">
        <v>3</v>
      </c>
      <c r="I61" s="5">
        <v>3.5</v>
      </c>
      <c r="J61" s="5">
        <v>1.7899999999999999E-3</v>
      </c>
      <c r="K61" s="5">
        <v>130.48432</v>
      </c>
      <c r="L61" s="139">
        <v>-1.0000000000000001E-5</v>
      </c>
      <c r="M61" s="138">
        <v>750987000000</v>
      </c>
      <c r="N61" s="5">
        <v>1.7799999999999999E-3</v>
      </c>
      <c r="O61" s="140">
        <v>0.72150000000000003</v>
      </c>
      <c r="P61" s="147"/>
      <c r="Q61" s="148"/>
      <c r="R61" s="149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</row>
    <row r="62" spans="2:75" s="1" customFormat="1" x14ac:dyDescent="0.3">
      <c r="B62" s="138">
        <v>2.52543E+16</v>
      </c>
      <c r="C62" s="5">
        <v>1.0933600000000001</v>
      </c>
      <c r="D62" s="139">
        <v>4.4200000000000003E-3</v>
      </c>
      <c r="E62" s="142">
        <v>0.52634000000000003</v>
      </c>
      <c r="F62" s="3">
        <v>4.87802E+16</v>
      </c>
      <c r="G62" s="140">
        <v>4.8048000000000002</v>
      </c>
      <c r="H62" s="142">
        <v>2</v>
      </c>
      <c r="I62" s="5">
        <v>3</v>
      </c>
      <c r="J62" s="3">
        <v>4.62E-3</v>
      </c>
      <c r="K62" s="5">
        <v>114.09075</v>
      </c>
      <c r="L62" s="139">
        <v>0</v>
      </c>
      <c r="M62" s="138">
        <v>2374830000000</v>
      </c>
      <c r="N62" s="3">
        <v>4.6100000000000004E-3</v>
      </c>
      <c r="O62" s="140">
        <v>0.59040999999999999</v>
      </c>
      <c r="P62" s="147"/>
      <c r="Q62" s="148"/>
      <c r="R62" s="149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</row>
    <row r="63" spans="2:75" s="1" customFormat="1" x14ac:dyDescent="0.3">
      <c r="B63" s="138">
        <v>5.09683E+16</v>
      </c>
      <c r="C63" s="5">
        <v>1.2771600000000001</v>
      </c>
      <c r="D63" s="140">
        <v>1.043E-2</v>
      </c>
      <c r="E63" s="142">
        <v>0.35509000000000002</v>
      </c>
      <c r="F63" s="3">
        <v>1.54257E+17</v>
      </c>
      <c r="G63" s="140">
        <v>3.7837800000000001</v>
      </c>
      <c r="H63" s="142">
        <v>1</v>
      </c>
      <c r="I63" s="5">
        <v>2.5</v>
      </c>
      <c r="J63" s="5">
        <v>1.0800000000000001E-2</v>
      </c>
      <c r="K63" s="5">
        <v>104.99596</v>
      </c>
      <c r="L63" s="139">
        <v>1.0000000000000001E-5</v>
      </c>
      <c r="M63" s="138">
        <v>7509870000000</v>
      </c>
      <c r="N63" s="5">
        <v>1.081E-2</v>
      </c>
      <c r="O63" s="140">
        <v>0.43746000000000002</v>
      </c>
      <c r="P63" s="147"/>
      <c r="Q63" s="148"/>
      <c r="R63" s="149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  <c r="BU63" s="110"/>
      <c r="BV63" s="110"/>
      <c r="BW63" s="110"/>
    </row>
    <row r="64" spans="2:75" s="1" customFormat="1" x14ac:dyDescent="0.3">
      <c r="B64" s="138"/>
      <c r="C64" s="5"/>
      <c r="D64" s="140"/>
      <c r="E64" s="142"/>
      <c r="F64" s="3"/>
      <c r="G64" s="140"/>
      <c r="H64" s="142"/>
      <c r="I64" s="5"/>
      <c r="J64" s="5"/>
      <c r="K64" s="5"/>
      <c r="L64" s="139"/>
      <c r="M64" s="138"/>
      <c r="N64" s="5"/>
      <c r="O64" s="140"/>
      <c r="P64" s="147"/>
      <c r="Q64" s="148"/>
      <c r="R64" s="149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  <c r="BI64" s="110"/>
      <c r="BJ64" s="110"/>
      <c r="BK64" s="110"/>
      <c r="BL64" s="110"/>
      <c r="BM64" s="110"/>
      <c r="BN64" s="110"/>
      <c r="BO64" s="110"/>
      <c r="BP64" s="110"/>
      <c r="BQ64" s="110"/>
      <c r="BR64" s="110"/>
      <c r="BS64" s="110"/>
      <c r="BT64" s="110"/>
      <c r="BU64" s="110"/>
      <c r="BV64" s="110"/>
      <c r="BW64" s="110"/>
    </row>
    <row r="65" spans="1:75" s="1" customFormat="1" x14ac:dyDescent="0.3">
      <c r="A65" s="1">
        <v>670</v>
      </c>
      <c r="B65" s="138">
        <v>125525000000000</v>
      </c>
      <c r="C65" s="5">
        <v>1.53952</v>
      </c>
      <c r="D65" s="139">
        <v>3.0000000000000001E-5</v>
      </c>
      <c r="E65" s="142">
        <v>0.99555000000000005</v>
      </c>
      <c r="F65" s="3">
        <v>126878000000000</v>
      </c>
      <c r="G65" s="140">
        <v>5.3153199999999998</v>
      </c>
      <c r="H65" s="142">
        <v>6</v>
      </c>
      <c r="I65" s="5">
        <v>5</v>
      </c>
      <c r="J65" s="3">
        <v>4.0000000000000003E-5</v>
      </c>
      <c r="K65" s="5">
        <v>313.60332</v>
      </c>
      <c r="L65" s="139">
        <v>-1.0000000000000001E-5</v>
      </c>
      <c r="M65" s="138">
        <v>7112870000</v>
      </c>
      <c r="N65" s="3">
        <v>3.0000000000000001E-5</v>
      </c>
      <c r="O65" s="140">
        <v>1.5555600000000001</v>
      </c>
      <c r="P65" s="147"/>
      <c r="Q65" s="148"/>
      <c r="R65" s="149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  <c r="BI65" s="110"/>
      <c r="BJ65" s="110"/>
      <c r="BK65" s="110"/>
      <c r="BL65" s="110"/>
      <c r="BM65" s="110"/>
      <c r="BN65" s="110"/>
      <c r="BO65" s="110"/>
      <c r="BP65" s="110"/>
      <c r="BQ65" s="110"/>
      <c r="BR65" s="110"/>
      <c r="BS65" s="110"/>
      <c r="BT65" s="110"/>
      <c r="BU65" s="110"/>
      <c r="BV65" s="110"/>
      <c r="BW65" s="110"/>
    </row>
    <row r="66" spans="1:75" s="1" customFormat="1" x14ac:dyDescent="0.3">
      <c r="B66" s="138">
        <v>393205000000000</v>
      </c>
      <c r="C66" s="5">
        <v>2.0047799999999998</v>
      </c>
      <c r="D66" s="139">
        <v>1.2999999999999999E-4</v>
      </c>
      <c r="E66" s="142">
        <v>0.98617999999999995</v>
      </c>
      <c r="F66" s="3">
        <v>401224000000000</v>
      </c>
      <c r="G66" s="140">
        <v>5.3153199999999998</v>
      </c>
      <c r="H66" s="142">
        <v>5</v>
      </c>
      <c r="I66" s="5">
        <v>4.5</v>
      </c>
      <c r="J66" s="3">
        <v>1.2999999999999999E-4</v>
      </c>
      <c r="K66" s="5">
        <v>259.28008999999997</v>
      </c>
      <c r="L66" s="139">
        <v>0</v>
      </c>
      <c r="M66" s="138">
        <v>22492900000</v>
      </c>
      <c r="N66" s="3">
        <v>1.2999999999999999E-4</v>
      </c>
      <c r="O66" s="140">
        <v>2.0068100000000002</v>
      </c>
      <c r="P66" s="147"/>
      <c r="Q66" s="148"/>
      <c r="R66" s="149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  <c r="BI66" s="110"/>
      <c r="BJ66" s="110"/>
      <c r="BK66" s="110"/>
      <c r="BL66" s="110"/>
      <c r="BM66" s="110"/>
      <c r="BN66" s="110"/>
      <c r="BO66" s="110"/>
      <c r="BP66" s="110"/>
      <c r="BQ66" s="110"/>
      <c r="BR66" s="110"/>
      <c r="BS66" s="110"/>
      <c r="BT66" s="110"/>
      <c r="BU66" s="110"/>
      <c r="BV66" s="110"/>
      <c r="BW66" s="110"/>
    </row>
    <row r="67" spans="1:75" s="1" customFormat="1" x14ac:dyDescent="0.3">
      <c r="B67" s="138">
        <v>1208730000000000</v>
      </c>
      <c r="C67" s="5">
        <v>1.7607200000000001</v>
      </c>
      <c r="D67" s="139">
        <v>3.4000000000000002E-4</v>
      </c>
      <c r="E67" s="142">
        <v>0.95870999999999995</v>
      </c>
      <c r="F67" s="3">
        <v>1268780000000000</v>
      </c>
      <c r="G67" s="140">
        <v>5.3153199999999998</v>
      </c>
      <c r="H67" s="142">
        <v>4</v>
      </c>
      <c r="I67" s="5">
        <v>4</v>
      </c>
      <c r="J67" s="3">
        <v>3.5E-4</v>
      </c>
      <c r="K67" s="5">
        <v>201.45160000000001</v>
      </c>
      <c r="L67" s="139">
        <v>0</v>
      </c>
      <c r="M67" s="138">
        <v>71128700000</v>
      </c>
      <c r="N67" s="3">
        <v>3.5E-4</v>
      </c>
      <c r="O67" s="140">
        <v>1.7226300000000001</v>
      </c>
      <c r="P67" s="147"/>
      <c r="Q67" s="148"/>
      <c r="R67" s="149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</row>
    <row r="68" spans="1:75" s="1" customFormat="1" x14ac:dyDescent="0.3">
      <c r="B68" s="138">
        <v>3539770000000000</v>
      </c>
      <c r="C68" s="5">
        <v>1.69903</v>
      </c>
      <c r="D68" s="139">
        <v>9.6000000000000002E-4</v>
      </c>
      <c r="E68" s="142">
        <v>0.88798999999999995</v>
      </c>
      <c r="F68" s="3">
        <v>4012240000000000</v>
      </c>
      <c r="G68" s="140">
        <v>5.3153199999999998</v>
      </c>
      <c r="H68" s="142">
        <v>3</v>
      </c>
      <c r="I68" s="5">
        <v>3.5</v>
      </c>
      <c r="J68" s="5">
        <v>1E-3</v>
      </c>
      <c r="K68" s="5">
        <v>153.75872000000001</v>
      </c>
      <c r="L68" s="140">
        <v>0</v>
      </c>
      <c r="M68" s="138">
        <v>224929000000</v>
      </c>
      <c r="N68" s="5">
        <v>1E-3</v>
      </c>
      <c r="O68" s="140">
        <v>1.5519000000000001</v>
      </c>
      <c r="P68" s="147"/>
      <c r="Q68" s="148"/>
      <c r="R68" s="149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10"/>
      <c r="BS68" s="110"/>
      <c r="BT68" s="110"/>
      <c r="BU68" s="110"/>
      <c r="BV68" s="110"/>
      <c r="BW68" s="110"/>
    </row>
    <row r="69" spans="1:75" s="1" customFormat="1" x14ac:dyDescent="0.3">
      <c r="B69" s="138">
        <v>9426980000000000</v>
      </c>
      <c r="C69" s="5">
        <v>1.6589100000000001</v>
      </c>
      <c r="D69" s="140">
        <v>2.5100000000000001E-3</v>
      </c>
      <c r="E69" s="142">
        <v>0.74855000000000005</v>
      </c>
      <c r="F69" s="3">
        <v>1.26878E+16</v>
      </c>
      <c r="G69" s="140">
        <v>5.3153199999999998</v>
      </c>
      <c r="H69" s="142">
        <v>2</v>
      </c>
      <c r="I69" s="5">
        <v>3</v>
      </c>
      <c r="J69" s="5">
        <v>2.6099999999999999E-3</v>
      </c>
      <c r="K69" s="5">
        <v>127.65782</v>
      </c>
      <c r="L69" s="139">
        <v>0</v>
      </c>
      <c r="M69" s="138">
        <v>711287000000</v>
      </c>
      <c r="N69" s="5">
        <v>2.6099999999999999E-3</v>
      </c>
      <c r="O69" s="140">
        <v>1.2849900000000001</v>
      </c>
      <c r="P69" s="147"/>
      <c r="Q69" s="148"/>
      <c r="R69" s="149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</row>
    <row r="70" spans="1:75" s="1" customFormat="1" x14ac:dyDescent="0.3">
      <c r="B70" s="138">
        <v>2.21299E+16</v>
      </c>
      <c r="C70" s="5">
        <v>1.75126</v>
      </c>
      <c r="D70" s="140">
        <v>6.2100000000000002E-3</v>
      </c>
      <c r="E70" s="142">
        <v>0.55911</v>
      </c>
      <c r="F70" s="3">
        <v>4.01224E+16</v>
      </c>
      <c r="G70" s="140">
        <v>4.8048000000000002</v>
      </c>
      <c r="H70" s="142">
        <v>1</v>
      </c>
      <c r="I70" s="5">
        <v>2.5</v>
      </c>
      <c r="J70" s="5">
        <v>6.4799999999999996E-3</v>
      </c>
      <c r="K70" s="5">
        <v>114.07232</v>
      </c>
      <c r="L70" s="139">
        <v>0</v>
      </c>
      <c r="M70" s="138">
        <v>2249290000000</v>
      </c>
      <c r="N70" s="5">
        <v>6.4799999999999996E-3</v>
      </c>
      <c r="O70" s="140">
        <v>1.00749</v>
      </c>
      <c r="P70" s="147"/>
      <c r="Q70" s="148"/>
      <c r="R70" s="149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  <c r="BU70" s="110"/>
      <c r="BV70" s="110"/>
      <c r="BW70" s="110"/>
    </row>
    <row r="71" spans="1:75" s="1" customFormat="1" x14ac:dyDescent="0.3">
      <c r="B71" s="138">
        <v>125525000000000</v>
      </c>
      <c r="C71" s="141">
        <v>2.0168599999999999</v>
      </c>
      <c r="D71" s="139">
        <v>4.0000000000000003E-5</v>
      </c>
      <c r="E71" s="142">
        <v>0.99555000000000005</v>
      </c>
      <c r="F71" s="3">
        <v>126878000000000</v>
      </c>
      <c r="G71" s="140">
        <v>5.3153199999999998</v>
      </c>
      <c r="H71" s="142">
        <v>6</v>
      </c>
      <c r="I71" s="5">
        <v>5</v>
      </c>
      <c r="J71" s="3">
        <v>5.0000000000000002E-5</v>
      </c>
      <c r="K71" s="5">
        <v>294.77472</v>
      </c>
      <c r="L71" s="139">
        <v>-1.0000000000000001E-5</v>
      </c>
      <c r="M71" s="138">
        <v>7112870000</v>
      </c>
      <c r="N71" s="3">
        <v>4.0000000000000003E-5</v>
      </c>
      <c r="O71" s="140">
        <v>2.0383100000000001</v>
      </c>
      <c r="P71" s="147"/>
      <c r="Q71" s="148"/>
      <c r="R71" s="149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</row>
    <row r="72" spans="1:75" s="1" customFormat="1" x14ac:dyDescent="0.3">
      <c r="B72" s="138">
        <v>393205000000000</v>
      </c>
      <c r="C72" s="5">
        <v>1.96279</v>
      </c>
      <c r="D72" s="139">
        <v>1.2E-4</v>
      </c>
      <c r="E72" s="142">
        <v>0.98617999999999995</v>
      </c>
      <c r="F72" s="3">
        <v>401224000000000</v>
      </c>
      <c r="G72" s="140">
        <v>5.3153199999999998</v>
      </c>
      <c r="H72" s="142">
        <v>5</v>
      </c>
      <c r="I72" s="5">
        <v>4.5</v>
      </c>
      <c r="J72" s="3">
        <v>1.2999999999999999E-4</v>
      </c>
      <c r="K72" s="5">
        <v>256.76211000000001</v>
      </c>
      <c r="L72" s="139">
        <v>-1.0000000000000001E-5</v>
      </c>
      <c r="M72" s="138">
        <v>22492900000</v>
      </c>
      <c r="N72" s="3">
        <v>1.2999999999999999E-4</v>
      </c>
      <c r="O72" s="140">
        <v>1.96577</v>
      </c>
      <c r="P72" s="147"/>
      <c r="Q72" s="148"/>
      <c r="R72" s="149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</row>
    <row r="73" spans="1:75" s="1" customFormat="1" x14ac:dyDescent="0.3">
      <c r="B73" s="138">
        <v>1208730000000000</v>
      </c>
      <c r="C73" s="5">
        <v>2.0399600000000002</v>
      </c>
      <c r="D73" s="139">
        <v>4.0000000000000002E-4</v>
      </c>
      <c r="E73" s="142">
        <v>0.95870999999999995</v>
      </c>
      <c r="F73" s="3">
        <v>1268780000000000</v>
      </c>
      <c r="G73" s="140">
        <v>5.3153199999999998</v>
      </c>
      <c r="H73" s="142">
        <v>4</v>
      </c>
      <c r="I73" s="5">
        <v>4</v>
      </c>
      <c r="J73" s="3">
        <v>4.0999999999999999E-4</v>
      </c>
      <c r="K73" s="5">
        <v>194.74374</v>
      </c>
      <c r="L73" s="140">
        <v>0</v>
      </c>
      <c r="M73" s="138">
        <v>71128700000</v>
      </c>
      <c r="N73" s="3">
        <v>4.0999999999999999E-4</v>
      </c>
      <c r="O73" s="140">
        <v>1.9978</v>
      </c>
      <c r="P73" s="147"/>
      <c r="Q73" s="148"/>
      <c r="R73" s="149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</row>
    <row r="74" spans="1:75" s="1" customFormat="1" x14ac:dyDescent="0.3">
      <c r="B74" s="138">
        <v>3539770000000000</v>
      </c>
      <c r="C74" s="5">
        <v>1.8089900000000001</v>
      </c>
      <c r="D74" s="139">
        <v>1.0300000000000001E-3</v>
      </c>
      <c r="E74" s="142">
        <v>0.88798999999999995</v>
      </c>
      <c r="F74" s="3">
        <v>4012240000000000</v>
      </c>
      <c r="G74" s="140">
        <v>5.3153199999999998</v>
      </c>
      <c r="H74" s="142">
        <v>3</v>
      </c>
      <c r="I74" s="5">
        <v>3.5</v>
      </c>
      <c r="J74" s="3">
        <v>1.07E-3</v>
      </c>
      <c r="K74" s="5">
        <v>152.79938999999999</v>
      </c>
      <c r="L74" s="139">
        <v>0</v>
      </c>
      <c r="M74" s="138">
        <v>224929000000</v>
      </c>
      <c r="N74" s="3">
        <v>1.06E-3</v>
      </c>
      <c r="O74" s="140">
        <v>1.6526799999999999</v>
      </c>
      <c r="P74" s="147"/>
      <c r="Q74" s="148"/>
      <c r="R74" s="149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  <c r="BU74" s="110"/>
      <c r="BV74" s="110"/>
      <c r="BW74" s="110"/>
    </row>
    <row r="75" spans="1:75" s="1" customFormat="1" x14ac:dyDescent="0.3">
      <c r="B75" s="138">
        <v>9426980000000000</v>
      </c>
      <c r="C75" s="5">
        <v>1.8279099999999999</v>
      </c>
      <c r="D75" s="139">
        <v>2.7599999999999999E-3</v>
      </c>
      <c r="E75" s="142">
        <v>0.74855000000000005</v>
      </c>
      <c r="F75" s="3">
        <v>1.26878E+16</v>
      </c>
      <c r="G75" s="140">
        <v>5.3153199999999998</v>
      </c>
      <c r="H75" s="142">
        <v>2</v>
      </c>
      <c r="I75" s="5">
        <v>3</v>
      </c>
      <c r="J75" s="3">
        <v>2.8800000000000002E-3</v>
      </c>
      <c r="K75" s="5">
        <v>127.02607</v>
      </c>
      <c r="L75" s="139">
        <v>0</v>
      </c>
      <c r="M75" s="138">
        <v>711287000000</v>
      </c>
      <c r="N75" s="3">
        <v>2.8800000000000002E-3</v>
      </c>
      <c r="O75" s="140">
        <v>1.4161900000000001</v>
      </c>
      <c r="P75" s="147"/>
      <c r="Q75" s="148"/>
      <c r="R75" s="149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10"/>
      <c r="BS75" s="110"/>
      <c r="BT75" s="110"/>
      <c r="BU75" s="110"/>
      <c r="BV75" s="110"/>
      <c r="BW75" s="110"/>
    </row>
    <row r="76" spans="1:75" s="1" customFormat="1" x14ac:dyDescent="0.3">
      <c r="B76" s="138">
        <v>2.21299E+16</v>
      </c>
      <c r="C76" s="5">
        <v>1.68272</v>
      </c>
      <c r="D76" s="140">
        <v>5.9699999999999996E-3</v>
      </c>
      <c r="E76" s="142">
        <v>0.55911</v>
      </c>
      <c r="F76" s="3">
        <v>4.01224E+16</v>
      </c>
      <c r="G76" s="140">
        <v>4.8048000000000002</v>
      </c>
      <c r="H76" s="142">
        <v>1</v>
      </c>
      <c r="I76" s="5">
        <v>2.5</v>
      </c>
      <c r="J76" s="5">
        <v>6.2199999999999998E-3</v>
      </c>
      <c r="K76" s="5">
        <v>115.41597</v>
      </c>
      <c r="L76" s="139">
        <v>0</v>
      </c>
      <c r="M76" s="138">
        <v>2249290000000</v>
      </c>
      <c r="N76" s="5">
        <v>6.2199999999999998E-3</v>
      </c>
      <c r="O76" s="140">
        <v>0.96760999999999997</v>
      </c>
      <c r="P76" s="147"/>
      <c r="Q76" s="148"/>
      <c r="R76" s="149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  <c r="BI76" s="110"/>
      <c r="BJ76" s="110"/>
      <c r="BK76" s="110"/>
      <c r="BL76" s="110"/>
      <c r="BM76" s="110"/>
      <c r="BN76" s="110"/>
      <c r="BO76" s="110"/>
      <c r="BP76" s="110"/>
      <c r="BQ76" s="110"/>
      <c r="BR76" s="110"/>
      <c r="BS76" s="110"/>
      <c r="BT76" s="110"/>
      <c r="BU76" s="110"/>
      <c r="BV76" s="110"/>
      <c r="BW76" s="110"/>
    </row>
    <row r="77" spans="1:75" s="1" customFormat="1" x14ac:dyDescent="0.3">
      <c r="B77" s="138">
        <v>125525000000000</v>
      </c>
      <c r="C77" s="5">
        <v>1.7713099999999999</v>
      </c>
      <c r="D77" s="139">
        <v>4.0000000000000003E-5</v>
      </c>
      <c r="E77" s="142">
        <v>0.99555000000000005</v>
      </c>
      <c r="F77" s="3">
        <v>126878000000000</v>
      </c>
      <c r="G77" s="140">
        <v>5.3153199999999998</v>
      </c>
      <c r="H77" s="142">
        <v>6</v>
      </c>
      <c r="I77" s="5">
        <v>5</v>
      </c>
      <c r="J77" s="3">
        <v>4.0000000000000003E-5</v>
      </c>
      <c r="K77" s="5">
        <v>252.42201</v>
      </c>
      <c r="L77" s="139">
        <v>-1.0000000000000001E-5</v>
      </c>
      <c r="M77" s="138">
        <v>7112870000</v>
      </c>
      <c r="N77" s="3">
        <v>4.0000000000000003E-5</v>
      </c>
      <c r="O77" s="140">
        <v>1.79739</v>
      </c>
      <c r="P77" s="147"/>
      <c r="Q77" s="148"/>
      <c r="R77" s="149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0"/>
      <c r="BK77" s="110"/>
      <c r="BL77" s="110"/>
      <c r="BM77" s="110"/>
      <c r="BN77" s="110"/>
      <c r="BO77" s="110"/>
      <c r="BP77" s="110"/>
      <c r="BQ77" s="110"/>
      <c r="BR77" s="110"/>
      <c r="BS77" s="110"/>
      <c r="BT77" s="110"/>
      <c r="BU77" s="110"/>
      <c r="BV77" s="110"/>
      <c r="BW77" s="110"/>
    </row>
    <row r="78" spans="1:75" s="1" customFormat="1" x14ac:dyDescent="0.3">
      <c r="B78" s="138">
        <v>393205000000000</v>
      </c>
      <c r="C78" s="5">
        <v>1.78447</v>
      </c>
      <c r="D78" s="139">
        <v>1.1E-4</v>
      </c>
      <c r="E78" s="142">
        <v>0.98617999999999995</v>
      </c>
      <c r="F78" s="3">
        <v>401224000000000</v>
      </c>
      <c r="G78" s="140">
        <v>5.3153199999999998</v>
      </c>
      <c r="H78" s="142">
        <v>5</v>
      </c>
      <c r="I78" s="5">
        <v>4.5</v>
      </c>
      <c r="J78" s="3">
        <v>1.2E-4</v>
      </c>
      <c r="K78" s="5">
        <v>245.99048999999999</v>
      </c>
      <c r="L78" s="139">
        <v>0</v>
      </c>
      <c r="M78" s="138">
        <v>22492900000</v>
      </c>
      <c r="N78" s="3">
        <v>1.1E-4</v>
      </c>
      <c r="O78" s="140">
        <v>1.78851</v>
      </c>
      <c r="P78" s="147"/>
      <c r="Q78" s="148"/>
      <c r="R78" s="149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10"/>
      <c r="BS78" s="110"/>
      <c r="BT78" s="110"/>
      <c r="BU78" s="110"/>
      <c r="BV78" s="110"/>
      <c r="BW78" s="110"/>
    </row>
    <row r="79" spans="1:75" s="1" customFormat="1" x14ac:dyDescent="0.3">
      <c r="B79" s="138">
        <v>1208730000000000</v>
      </c>
      <c r="C79" s="5">
        <v>1.5130600000000001</v>
      </c>
      <c r="D79" s="139">
        <v>2.9E-4</v>
      </c>
      <c r="E79" s="142">
        <v>0.95870999999999995</v>
      </c>
      <c r="F79" s="3">
        <v>1268780000000000</v>
      </c>
      <c r="G79" s="140">
        <v>5.3153199999999998</v>
      </c>
      <c r="H79" s="142">
        <v>4</v>
      </c>
      <c r="I79" s="5">
        <v>4</v>
      </c>
      <c r="J79" s="3">
        <v>2.9999999999999997E-4</v>
      </c>
      <c r="K79" s="5">
        <v>199.43174999999999</v>
      </c>
      <c r="L79" s="139">
        <v>0</v>
      </c>
      <c r="M79" s="138">
        <v>71128700000</v>
      </c>
      <c r="N79" s="3">
        <v>2.9999999999999997E-4</v>
      </c>
      <c r="O79" s="140">
        <v>1.4805299999999999</v>
      </c>
      <c r="P79" s="147"/>
      <c r="Q79" s="148"/>
      <c r="R79" s="149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10"/>
      <c r="BS79" s="110"/>
      <c r="BT79" s="110"/>
      <c r="BU79" s="110"/>
      <c r="BV79" s="110"/>
      <c r="BW79" s="110"/>
    </row>
    <row r="80" spans="1:75" s="1" customFormat="1" x14ac:dyDescent="0.3">
      <c r="B80" s="138">
        <v>3539770000000000</v>
      </c>
      <c r="C80" s="5">
        <v>1.3863000000000001</v>
      </c>
      <c r="D80" s="139">
        <v>7.9000000000000001E-4</v>
      </c>
      <c r="E80" s="142">
        <v>0.88798999999999995</v>
      </c>
      <c r="F80" s="3">
        <v>4012240000000000</v>
      </c>
      <c r="G80" s="140">
        <v>5.3153199999999998</v>
      </c>
      <c r="H80" s="142">
        <v>3</v>
      </c>
      <c r="I80" s="5">
        <v>3.5</v>
      </c>
      <c r="J80" s="3">
        <v>8.0999999999999996E-4</v>
      </c>
      <c r="K80" s="5">
        <v>153.70066</v>
      </c>
      <c r="L80" s="139">
        <v>0</v>
      </c>
      <c r="M80" s="138">
        <v>224929000000</v>
      </c>
      <c r="N80" s="3">
        <v>8.0999999999999996E-4</v>
      </c>
      <c r="O80" s="140">
        <v>1.26606</v>
      </c>
      <c r="P80" s="147"/>
      <c r="Q80" s="148"/>
      <c r="R80" s="149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  <c r="BI80" s="110"/>
      <c r="BJ80" s="110"/>
      <c r="BK80" s="110"/>
      <c r="BL80" s="110"/>
      <c r="BM80" s="110"/>
      <c r="BN80" s="110"/>
      <c r="BO80" s="110"/>
      <c r="BP80" s="110"/>
      <c r="BQ80" s="110"/>
      <c r="BR80" s="110"/>
      <c r="BS80" s="110"/>
      <c r="BT80" s="110"/>
      <c r="BU80" s="110"/>
      <c r="BV80" s="110"/>
      <c r="BW80" s="110"/>
    </row>
    <row r="81" spans="1:75" s="1" customFormat="1" x14ac:dyDescent="0.3">
      <c r="B81" s="138">
        <v>9426980000000000</v>
      </c>
      <c r="C81" s="5">
        <v>1.4370400000000001</v>
      </c>
      <c r="D81" s="139">
        <v>2.1700000000000001E-3</v>
      </c>
      <c r="E81" s="142">
        <v>0.74855000000000005</v>
      </c>
      <c r="F81" s="3">
        <v>1.26878E+16</v>
      </c>
      <c r="G81" s="140">
        <v>5.3153199999999998</v>
      </c>
      <c r="H81" s="142">
        <v>2</v>
      </c>
      <c r="I81" s="5">
        <v>3</v>
      </c>
      <c r="J81" s="3">
        <v>2.2599999999999999E-3</v>
      </c>
      <c r="K81" s="5">
        <v>124.30884</v>
      </c>
      <c r="L81" s="139">
        <v>0</v>
      </c>
      <c r="M81" s="138">
        <v>711287000000</v>
      </c>
      <c r="N81" s="3">
        <v>2.2699999999999999E-3</v>
      </c>
      <c r="O81" s="140">
        <v>1.11436</v>
      </c>
      <c r="P81" s="147"/>
      <c r="Q81" s="148"/>
      <c r="R81" s="149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  <c r="BI81" s="110"/>
      <c r="BJ81" s="110"/>
      <c r="BK81" s="110"/>
      <c r="BL81" s="110"/>
      <c r="BM81" s="110"/>
      <c r="BN81" s="110"/>
      <c r="BO81" s="110"/>
      <c r="BP81" s="110"/>
      <c r="BQ81" s="110"/>
      <c r="BR81" s="110"/>
      <c r="BS81" s="110"/>
      <c r="BT81" s="110"/>
      <c r="BU81" s="110"/>
      <c r="BV81" s="110"/>
      <c r="BW81" s="110"/>
    </row>
    <row r="82" spans="1:75" s="1" customFormat="1" x14ac:dyDescent="0.3">
      <c r="B82" s="138">
        <v>2.21299E+16</v>
      </c>
      <c r="C82" s="5">
        <v>1.3457699999999999</v>
      </c>
      <c r="D82" s="140">
        <v>4.7699999999999999E-3</v>
      </c>
      <c r="E82" s="142">
        <v>0.55911</v>
      </c>
      <c r="F82" s="3">
        <v>4.01224E+16</v>
      </c>
      <c r="G82" s="140">
        <v>4.8048000000000002</v>
      </c>
      <c r="H82" s="142">
        <v>1</v>
      </c>
      <c r="I82" s="5">
        <v>2.5</v>
      </c>
      <c r="J82" s="5">
        <v>4.9800000000000001E-3</v>
      </c>
      <c r="K82" s="5">
        <v>111.42934</v>
      </c>
      <c r="L82" s="139">
        <v>0</v>
      </c>
      <c r="M82" s="138">
        <v>2249290000000</v>
      </c>
      <c r="N82" s="5">
        <v>4.9800000000000001E-3</v>
      </c>
      <c r="O82" s="140">
        <v>0.77498999999999996</v>
      </c>
      <c r="P82" s="147"/>
      <c r="Q82" s="148"/>
      <c r="R82" s="149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10"/>
      <c r="BS82" s="110"/>
      <c r="BT82" s="110"/>
      <c r="BU82" s="110"/>
      <c r="BV82" s="110"/>
      <c r="BW82" s="110"/>
    </row>
    <row r="83" spans="1:75" s="1" customFormat="1" x14ac:dyDescent="0.3">
      <c r="B83" s="169">
        <v>125525000000000</v>
      </c>
      <c r="C83" s="5">
        <v>1.4573</v>
      </c>
      <c r="D83" s="139">
        <v>3.0000000000000001E-5</v>
      </c>
      <c r="E83" s="142">
        <v>0.99555000000000005</v>
      </c>
      <c r="F83" s="3">
        <v>126878000000000</v>
      </c>
      <c r="G83" s="140">
        <v>5.3153199999999998</v>
      </c>
      <c r="H83" s="142">
        <v>6</v>
      </c>
      <c r="I83" s="5">
        <v>5</v>
      </c>
      <c r="J83" s="3">
        <v>4.0000000000000003E-5</v>
      </c>
      <c r="K83" s="5">
        <v>260.85903000000002</v>
      </c>
      <c r="L83" s="139">
        <v>-1.0000000000000001E-5</v>
      </c>
      <c r="M83" s="138">
        <v>7112870000</v>
      </c>
      <c r="N83" s="3">
        <v>3.0000000000000001E-5</v>
      </c>
      <c r="O83" s="140">
        <v>1.48007</v>
      </c>
      <c r="P83" s="147"/>
      <c r="Q83" s="148"/>
      <c r="R83" s="149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  <c r="BI83" s="110"/>
      <c r="BJ83" s="110"/>
      <c r="BK83" s="110"/>
      <c r="BL83" s="110"/>
      <c r="BM83" s="110"/>
      <c r="BN83" s="110"/>
      <c r="BO83" s="110"/>
      <c r="BP83" s="110"/>
      <c r="BQ83" s="110"/>
      <c r="BR83" s="110"/>
      <c r="BS83" s="110"/>
      <c r="BT83" s="110"/>
      <c r="BU83" s="110"/>
      <c r="BV83" s="110"/>
      <c r="BW83" s="110"/>
    </row>
    <row r="84" spans="1:75" s="1" customFormat="1" x14ac:dyDescent="0.3">
      <c r="B84" s="138">
        <v>393205000000000</v>
      </c>
      <c r="C84" s="5">
        <v>1.4120200000000001</v>
      </c>
      <c r="D84" s="139">
        <v>9.0000000000000006E-5</v>
      </c>
      <c r="E84" s="142">
        <v>0.98617999999999995</v>
      </c>
      <c r="F84" s="3">
        <v>401224000000000</v>
      </c>
      <c r="G84" s="140">
        <v>5.3153199999999998</v>
      </c>
      <c r="H84" s="142">
        <v>5</v>
      </c>
      <c r="I84" s="5">
        <v>4.5</v>
      </c>
      <c r="J84" s="3">
        <v>1E-4</v>
      </c>
      <c r="K84" s="5">
        <v>257.41329000000002</v>
      </c>
      <c r="L84" s="139">
        <v>-1.0000000000000001E-5</v>
      </c>
      <c r="M84" s="138">
        <v>22492900000</v>
      </c>
      <c r="N84" s="3">
        <v>9.0000000000000006E-5</v>
      </c>
      <c r="O84" s="140">
        <v>1.41442</v>
      </c>
      <c r="P84" s="147"/>
      <c r="Q84" s="148"/>
      <c r="R84" s="149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10"/>
      <c r="BS84" s="110"/>
      <c r="BT84" s="110"/>
      <c r="BU84" s="110"/>
      <c r="BV84" s="110"/>
      <c r="BW84" s="110"/>
    </row>
    <row r="85" spans="1:75" s="1" customFormat="1" x14ac:dyDescent="0.3">
      <c r="B85" s="138">
        <v>1208730000000000</v>
      </c>
      <c r="C85" s="5">
        <v>1.3049900000000001</v>
      </c>
      <c r="D85" s="139">
        <v>2.5000000000000001E-4</v>
      </c>
      <c r="E85" s="142">
        <v>0.95870999999999995</v>
      </c>
      <c r="F85" s="3">
        <v>1268780000000000</v>
      </c>
      <c r="G85" s="140">
        <v>5.3153199999999998</v>
      </c>
      <c r="H85" s="142">
        <v>4</v>
      </c>
      <c r="I85" s="5">
        <v>4</v>
      </c>
      <c r="J85" s="3">
        <v>2.5999999999999998E-4</v>
      </c>
      <c r="K85" s="5">
        <v>207.37359000000001</v>
      </c>
      <c r="L85" s="139">
        <v>0</v>
      </c>
      <c r="M85" s="138">
        <v>71128700000</v>
      </c>
      <c r="N85" s="3">
        <v>2.5999999999999998E-4</v>
      </c>
      <c r="O85" s="140">
        <v>1.2758799999999999</v>
      </c>
      <c r="P85" s="147"/>
      <c r="Q85" s="148"/>
      <c r="R85" s="149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  <c r="BI85" s="110"/>
      <c r="BJ85" s="110"/>
      <c r="BK85" s="110"/>
      <c r="BL85" s="110"/>
      <c r="BM85" s="110"/>
      <c r="BN85" s="110"/>
      <c r="BO85" s="110"/>
      <c r="BP85" s="110"/>
      <c r="BQ85" s="110"/>
      <c r="BR85" s="110"/>
      <c r="BS85" s="110"/>
      <c r="BT85" s="110"/>
      <c r="BU85" s="110"/>
      <c r="BV85" s="110"/>
      <c r="BW85" s="110"/>
    </row>
    <row r="86" spans="1:75" s="1" customFormat="1" x14ac:dyDescent="0.3">
      <c r="B86" s="138">
        <v>3539770000000000</v>
      </c>
      <c r="C86" s="5">
        <v>1.25315</v>
      </c>
      <c r="D86" s="139">
        <v>7.1000000000000002E-4</v>
      </c>
      <c r="E86" s="142">
        <v>0.88798999999999995</v>
      </c>
      <c r="F86" s="3">
        <v>4012240000000000</v>
      </c>
      <c r="G86" s="140">
        <v>5.3153199999999998</v>
      </c>
      <c r="H86" s="142">
        <v>3</v>
      </c>
      <c r="I86" s="5">
        <v>3.5</v>
      </c>
      <c r="J86" s="3">
        <v>7.3999999999999999E-4</v>
      </c>
      <c r="K86" s="5">
        <v>156.40314000000001</v>
      </c>
      <c r="L86" s="139">
        <v>0</v>
      </c>
      <c r="M86" s="138">
        <v>224929000000</v>
      </c>
      <c r="N86" s="3">
        <v>7.3999999999999999E-4</v>
      </c>
      <c r="O86" s="140">
        <v>1.1439299999999999</v>
      </c>
      <c r="P86" s="147"/>
      <c r="Q86" s="148"/>
      <c r="R86" s="149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  <c r="BI86" s="110"/>
      <c r="BJ86" s="110"/>
      <c r="BK86" s="110"/>
      <c r="BL86" s="110"/>
      <c r="BM86" s="110"/>
      <c r="BN86" s="110"/>
      <c r="BO86" s="110"/>
      <c r="BP86" s="110"/>
      <c r="BQ86" s="110"/>
      <c r="BR86" s="110"/>
      <c r="BS86" s="110"/>
      <c r="BT86" s="110"/>
      <c r="BU86" s="110"/>
      <c r="BV86" s="110"/>
      <c r="BW86" s="110"/>
    </row>
    <row r="87" spans="1:75" s="1" customFormat="1" x14ac:dyDescent="0.3">
      <c r="B87" s="138">
        <v>9426980000000000</v>
      </c>
      <c r="C87" s="5">
        <v>1.1818200000000001</v>
      </c>
      <c r="D87" s="139">
        <v>1.7799999999999999E-3</v>
      </c>
      <c r="E87" s="142">
        <v>0.74855000000000005</v>
      </c>
      <c r="F87" s="3">
        <v>1.26878E+16</v>
      </c>
      <c r="G87" s="140">
        <v>5.3153199999999998</v>
      </c>
      <c r="H87" s="142">
        <v>2</v>
      </c>
      <c r="I87" s="5">
        <v>3</v>
      </c>
      <c r="J87" s="3">
        <v>1.8699999999999999E-3</v>
      </c>
      <c r="K87" s="5">
        <v>128.5754</v>
      </c>
      <c r="L87" s="139">
        <v>-1.0000000000000001E-5</v>
      </c>
      <c r="M87" s="138">
        <v>711287000000</v>
      </c>
      <c r="N87" s="3">
        <v>1.8600000000000001E-3</v>
      </c>
      <c r="O87" s="140">
        <v>0.91530999999999996</v>
      </c>
      <c r="P87" s="147"/>
      <c r="Q87" s="148"/>
      <c r="R87" s="149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10"/>
      <c r="BS87" s="110"/>
      <c r="BT87" s="110"/>
      <c r="BU87" s="110"/>
      <c r="BV87" s="110"/>
      <c r="BW87" s="110"/>
    </row>
    <row r="88" spans="1:75" s="1" customFormat="1" x14ac:dyDescent="0.3">
      <c r="B88" s="138">
        <v>2.21299E+16</v>
      </c>
      <c r="C88" s="5">
        <v>1.3655299999999999</v>
      </c>
      <c r="D88" s="140">
        <v>4.8399999999999997E-3</v>
      </c>
      <c r="E88" s="142">
        <v>0.55911</v>
      </c>
      <c r="F88" s="3">
        <v>4.01224E+16</v>
      </c>
      <c r="G88" s="140">
        <v>4.8048000000000002</v>
      </c>
      <c r="H88" s="142">
        <v>1</v>
      </c>
      <c r="I88" s="5">
        <v>2.5</v>
      </c>
      <c r="J88" s="5">
        <v>5.0600000000000003E-3</v>
      </c>
      <c r="K88" s="5">
        <v>111.98454</v>
      </c>
      <c r="L88" s="139">
        <v>0</v>
      </c>
      <c r="M88" s="138">
        <v>2249290000000</v>
      </c>
      <c r="N88" s="5">
        <v>5.0499999999999998E-3</v>
      </c>
      <c r="O88" s="140">
        <v>0.78622000000000003</v>
      </c>
      <c r="P88" s="147"/>
      <c r="Q88" s="148"/>
      <c r="R88" s="149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  <c r="BH88" s="110"/>
      <c r="BI88" s="110"/>
      <c r="BJ88" s="110"/>
      <c r="BK88" s="110"/>
      <c r="BL88" s="110"/>
      <c r="BM88" s="110"/>
      <c r="BN88" s="110"/>
      <c r="BO88" s="110"/>
      <c r="BP88" s="110"/>
      <c r="BQ88" s="110"/>
      <c r="BR88" s="110"/>
      <c r="BS88" s="110"/>
      <c r="BT88" s="110"/>
      <c r="BU88" s="110"/>
      <c r="BV88" s="110"/>
      <c r="BW88" s="110"/>
    </row>
    <row r="89" spans="1:75" s="1" customFormat="1" x14ac:dyDescent="0.3">
      <c r="B89" s="138"/>
      <c r="C89" s="5"/>
      <c r="D89" s="140"/>
      <c r="E89" s="142"/>
      <c r="F89" s="3"/>
      <c r="G89" s="140"/>
      <c r="H89" s="142"/>
      <c r="I89" s="5"/>
      <c r="J89" s="5"/>
      <c r="K89" s="5"/>
      <c r="L89" s="139"/>
      <c r="M89" s="138"/>
      <c r="N89" s="5"/>
      <c r="O89" s="140"/>
      <c r="P89" s="147"/>
      <c r="Q89" s="148"/>
      <c r="R89" s="149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  <c r="BI89" s="110"/>
      <c r="BJ89" s="110"/>
      <c r="BK89" s="110"/>
      <c r="BL89" s="110"/>
      <c r="BM89" s="110"/>
      <c r="BN89" s="110"/>
      <c r="BO89" s="110"/>
      <c r="BP89" s="110"/>
      <c r="BQ89" s="110"/>
      <c r="BR89" s="110"/>
      <c r="BS89" s="110"/>
      <c r="BT89" s="110"/>
      <c r="BU89" s="110"/>
      <c r="BV89" s="110"/>
      <c r="BW89" s="110"/>
    </row>
    <row r="90" spans="1:75" s="1" customFormat="1" x14ac:dyDescent="0.3">
      <c r="A90" s="1">
        <v>800</v>
      </c>
      <c r="B90" s="138">
        <v>41257000000000</v>
      </c>
      <c r="C90" s="5">
        <v>6.0689399999999996</v>
      </c>
      <c r="D90" s="139">
        <v>4.0000000000000003E-5</v>
      </c>
      <c r="E90" s="142">
        <v>0.99853000000000003</v>
      </c>
      <c r="F90" s="3">
        <v>41577000000000</v>
      </c>
      <c r="G90" s="140">
        <v>5.3153199999999998</v>
      </c>
      <c r="H90" s="142">
        <v>6</v>
      </c>
      <c r="I90" s="5">
        <v>5</v>
      </c>
      <c r="J90" s="3">
        <v>5.0000000000000002E-5</v>
      </c>
      <c r="K90" s="5">
        <v>335.05399</v>
      </c>
      <c r="L90" s="139">
        <v>0</v>
      </c>
      <c r="M90" s="138">
        <v>6409790000</v>
      </c>
      <c r="N90" s="3">
        <v>4.0000000000000003E-5</v>
      </c>
      <c r="O90" s="140">
        <v>6.1290300000000002</v>
      </c>
      <c r="P90" s="147"/>
      <c r="Q90" s="148"/>
      <c r="R90" s="149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  <c r="BI90" s="110"/>
      <c r="BJ90" s="110"/>
      <c r="BK90" s="110"/>
      <c r="BL90" s="110"/>
      <c r="BM90" s="110"/>
      <c r="BN90" s="110"/>
      <c r="BO90" s="110"/>
      <c r="BP90" s="110"/>
      <c r="BQ90" s="110"/>
      <c r="BR90" s="110"/>
      <c r="BS90" s="110"/>
      <c r="BT90" s="110"/>
      <c r="BU90" s="110"/>
      <c r="BV90" s="110"/>
      <c r="BW90" s="110"/>
    </row>
    <row r="91" spans="1:75" s="1" customFormat="1" x14ac:dyDescent="0.3">
      <c r="B91" s="138">
        <v>130055000000000</v>
      </c>
      <c r="C91" s="5">
        <v>4.7945099999999998</v>
      </c>
      <c r="D91" s="139">
        <v>1E-4</v>
      </c>
      <c r="E91" s="142">
        <v>0.99539</v>
      </c>
      <c r="F91" s="3">
        <v>131478000000000</v>
      </c>
      <c r="G91" s="140">
        <v>5.3153199999999998</v>
      </c>
      <c r="H91" s="142">
        <v>5</v>
      </c>
      <c r="I91" s="5">
        <v>4.5</v>
      </c>
      <c r="J91" s="3">
        <v>1E-4</v>
      </c>
      <c r="K91" s="5">
        <v>268.33584000000002</v>
      </c>
      <c r="L91" s="139">
        <v>0</v>
      </c>
      <c r="M91" s="138">
        <v>20269500000</v>
      </c>
      <c r="N91" s="3">
        <v>1E-4</v>
      </c>
      <c r="O91" s="140">
        <v>4.83948</v>
      </c>
      <c r="P91" s="147"/>
      <c r="Q91" s="148"/>
      <c r="R91" s="149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  <c r="BI91" s="110"/>
      <c r="BJ91" s="110"/>
      <c r="BK91" s="110"/>
      <c r="BL91" s="110"/>
      <c r="BM91" s="110"/>
      <c r="BN91" s="110"/>
      <c r="BO91" s="110"/>
      <c r="BP91" s="110"/>
      <c r="BQ91" s="110"/>
      <c r="BR91" s="110"/>
      <c r="BS91" s="110"/>
      <c r="BT91" s="110"/>
      <c r="BU91" s="110"/>
      <c r="BV91" s="110"/>
      <c r="BW91" s="110"/>
    </row>
    <row r="92" spans="1:75" s="1" customFormat="1" x14ac:dyDescent="0.3">
      <c r="B92" s="138">
        <v>407259000000000</v>
      </c>
      <c r="C92" s="5">
        <v>2.3913799999999998</v>
      </c>
      <c r="D92" s="139">
        <v>1.6000000000000001E-4</v>
      </c>
      <c r="E92" s="142">
        <v>0.98570000000000002</v>
      </c>
      <c r="F92" s="3">
        <v>415770000000000</v>
      </c>
      <c r="G92" s="140">
        <v>5.3153199999999998</v>
      </c>
      <c r="H92" s="142">
        <v>4</v>
      </c>
      <c r="I92" s="5">
        <v>4</v>
      </c>
      <c r="J92" s="3">
        <v>1.6000000000000001E-4</v>
      </c>
      <c r="K92" s="5">
        <v>242.61429000000001</v>
      </c>
      <c r="L92" s="139">
        <v>0</v>
      </c>
      <c r="M92" s="138">
        <v>64097900000</v>
      </c>
      <c r="N92" s="3">
        <v>1.6000000000000001E-4</v>
      </c>
      <c r="O92" s="140">
        <v>2.39499</v>
      </c>
      <c r="P92" s="147"/>
      <c r="Q92" s="148"/>
      <c r="R92" s="149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  <c r="BI92" s="110"/>
      <c r="BJ92" s="110"/>
      <c r="BK92" s="110"/>
      <c r="BL92" s="110"/>
      <c r="BM92" s="110"/>
      <c r="BN92" s="110"/>
      <c r="BO92" s="110"/>
      <c r="BP92" s="110"/>
      <c r="BQ92" s="110"/>
      <c r="BR92" s="110"/>
      <c r="BS92" s="110"/>
      <c r="BT92" s="110"/>
      <c r="BU92" s="110"/>
      <c r="BV92" s="110"/>
      <c r="BW92" s="110"/>
    </row>
    <row r="93" spans="1:75" s="1" customFormat="1" x14ac:dyDescent="0.3">
      <c r="B93" s="138">
        <v>1250750000000000</v>
      </c>
      <c r="C93" s="5">
        <v>1.897</v>
      </c>
      <c r="D93" s="139">
        <v>3.8000000000000002E-4</v>
      </c>
      <c r="E93" s="142">
        <v>0.95733000000000001</v>
      </c>
      <c r="F93" s="3">
        <v>1314780000000000</v>
      </c>
      <c r="G93" s="140">
        <v>5.3153199999999998</v>
      </c>
      <c r="H93" s="142">
        <v>3</v>
      </c>
      <c r="I93" s="5">
        <v>3.5</v>
      </c>
      <c r="J93" s="3">
        <v>3.8999999999999999E-4</v>
      </c>
      <c r="K93" s="5">
        <v>188.51443</v>
      </c>
      <c r="L93" s="139">
        <v>0</v>
      </c>
      <c r="M93" s="138">
        <v>202695000000</v>
      </c>
      <c r="N93" s="3">
        <v>3.8999999999999999E-4</v>
      </c>
      <c r="O93" s="140">
        <v>1.85629</v>
      </c>
      <c r="P93" s="147"/>
      <c r="Q93" s="148"/>
      <c r="R93" s="149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10"/>
      <c r="BS93" s="110"/>
      <c r="BT93" s="110"/>
      <c r="BU93" s="110"/>
      <c r="BV93" s="110"/>
      <c r="BW93" s="110"/>
    </row>
    <row r="94" spans="1:75" s="1" customFormat="1" x14ac:dyDescent="0.3">
      <c r="B94" s="138">
        <v>3654770000000000</v>
      </c>
      <c r="C94" s="5">
        <v>1.6597</v>
      </c>
      <c r="D94" s="139">
        <v>9.7000000000000005E-4</v>
      </c>
      <c r="E94" s="142">
        <v>0.88476999999999995</v>
      </c>
      <c r="F94" s="3">
        <v>4157700000000000</v>
      </c>
      <c r="G94" s="140">
        <v>5.3153199999999998</v>
      </c>
      <c r="H94" s="142">
        <v>2</v>
      </c>
      <c r="I94" s="5">
        <v>3</v>
      </c>
      <c r="J94" s="5">
        <v>1.01E-3</v>
      </c>
      <c r="K94" s="5">
        <v>149.63543999999999</v>
      </c>
      <c r="L94" s="139">
        <v>0</v>
      </c>
      <c r="M94" s="138">
        <v>640979000000</v>
      </c>
      <c r="N94" s="5">
        <v>1.01E-3</v>
      </c>
      <c r="O94" s="140">
        <v>1.5117400000000001</v>
      </c>
      <c r="P94" s="147"/>
      <c r="Q94" s="148"/>
      <c r="R94" s="149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0"/>
      <c r="BK94" s="110"/>
      <c r="BL94" s="110"/>
      <c r="BM94" s="110"/>
      <c r="BN94" s="110"/>
      <c r="BO94" s="110"/>
      <c r="BP94" s="110"/>
      <c r="BQ94" s="110"/>
      <c r="BR94" s="110"/>
      <c r="BS94" s="110"/>
      <c r="BT94" s="110"/>
      <c r="BU94" s="110"/>
      <c r="BV94" s="110"/>
      <c r="BW94" s="110"/>
    </row>
    <row r="95" spans="1:75" s="1" customFormat="1" x14ac:dyDescent="0.3">
      <c r="B95" s="138">
        <v>9698000000000000</v>
      </c>
      <c r="C95" s="5">
        <v>1.4898</v>
      </c>
      <c r="D95" s="140">
        <v>2.31E-3</v>
      </c>
      <c r="E95" s="142">
        <v>0.74317999999999995</v>
      </c>
      <c r="F95" s="3">
        <v>1.31478E+16</v>
      </c>
      <c r="G95" s="140">
        <v>5.3153199999999998</v>
      </c>
      <c r="H95" s="142">
        <v>1</v>
      </c>
      <c r="I95" s="5">
        <v>2.5</v>
      </c>
      <c r="J95" s="5">
        <v>2.4099999999999998E-3</v>
      </c>
      <c r="K95" s="5">
        <v>126.33369999999999</v>
      </c>
      <c r="L95" s="139">
        <v>0</v>
      </c>
      <c r="M95" s="138">
        <v>2026950000000</v>
      </c>
      <c r="N95" s="5">
        <v>2.4099999999999998E-3</v>
      </c>
      <c r="O95" s="140">
        <v>1.1460600000000001</v>
      </c>
      <c r="P95" s="147"/>
      <c r="Q95" s="148"/>
      <c r="R95" s="149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  <c r="BI95" s="110"/>
      <c r="BJ95" s="110"/>
      <c r="BK95" s="110"/>
      <c r="BL95" s="110"/>
      <c r="BM95" s="110"/>
      <c r="BN95" s="110"/>
      <c r="BO95" s="110"/>
      <c r="BP95" s="110"/>
      <c r="BQ95" s="110"/>
      <c r="BR95" s="110"/>
      <c r="BS95" s="110"/>
      <c r="BT95" s="110"/>
      <c r="BU95" s="110"/>
      <c r="BV95" s="110"/>
      <c r="BW95" s="110"/>
    </row>
    <row r="96" spans="1:75" s="1" customFormat="1" x14ac:dyDescent="0.3">
      <c r="B96" s="138">
        <v>41257000000000</v>
      </c>
      <c r="C96" s="5">
        <v>6.0902799999999999</v>
      </c>
      <c r="D96" s="139">
        <v>4.0000000000000003E-5</v>
      </c>
      <c r="E96" s="142">
        <v>0.99853000000000003</v>
      </c>
      <c r="F96" s="3">
        <v>41577000000000</v>
      </c>
      <c r="G96" s="140">
        <v>5.3153199999999998</v>
      </c>
      <c r="H96" s="142">
        <v>6</v>
      </c>
      <c r="I96" s="5">
        <v>5</v>
      </c>
      <c r="J96" s="3">
        <v>5.0000000000000002E-5</v>
      </c>
      <c r="K96" s="5">
        <v>330.80297999999999</v>
      </c>
      <c r="L96" s="139">
        <v>0</v>
      </c>
      <c r="M96" s="138">
        <v>6409790000</v>
      </c>
      <c r="N96" s="3">
        <v>4.0000000000000003E-5</v>
      </c>
      <c r="O96" s="140">
        <v>6.15191</v>
      </c>
      <c r="P96" s="147"/>
      <c r="Q96" s="148"/>
      <c r="R96" s="149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  <c r="BI96" s="110"/>
      <c r="BJ96" s="110"/>
      <c r="BK96" s="110"/>
      <c r="BL96" s="110"/>
      <c r="BM96" s="110"/>
      <c r="BN96" s="110"/>
      <c r="BO96" s="110"/>
      <c r="BP96" s="110"/>
      <c r="BQ96" s="110"/>
      <c r="BR96" s="110"/>
      <c r="BS96" s="110"/>
      <c r="BT96" s="110"/>
      <c r="BU96" s="110"/>
      <c r="BV96" s="110"/>
      <c r="BW96" s="110"/>
    </row>
    <row r="97" spans="2:75" s="1" customFormat="1" x14ac:dyDescent="0.3">
      <c r="B97" s="138">
        <v>130055000000000</v>
      </c>
      <c r="C97" s="5">
        <v>5.7384399999999998</v>
      </c>
      <c r="D97" s="139">
        <v>1.2E-4</v>
      </c>
      <c r="E97" s="142">
        <v>0.99539</v>
      </c>
      <c r="F97" s="3">
        <v>131478000000000</v>
      </c>
      <c r="G97" s="140">
        <v>5.3153199999999998</v>
      </c>
      <c r="H97" s="142">
        <v>5</v>
      </c>
      <c r="I97" s="5">
        <v>4.5</v>
      </c>
      <c r="J97" s="3">
        <v>1.2E-4</v>
      </c>
      <c r="K97" s="5">
        <v>267.92320000000001</v>
      </c>
      <c r="L97" s="139">
        <v>0</v>
      </c>
      <c r="M97" s="138">
        <v>20269500000</v>
      </c>
      <c r="N97" s="3">
        <v>1.2E-4</v>
      </c>
      <c r="O97" s="140">
        <v>5.79129</v>
      </c>
      <c r="P97" s="147"/>
      <c r="Q97" s="148"/>
      <c r="R97" s="149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  <c r="BI97" s="110"/>
      <c r="BJ97" s="110"/>
      <c r="BK97" s="110"/>
      <c r="BL97" s="110"/>
      <c r="BM97" s="110"/>
      <c r="BN97" s="110"/>
      <c r="BO97" s="110"/>
      <c r="BP97" s="110"/>
      <c r="BQ97" s="110"/>
      <c r="BR97" s="110"/>
      <c r="BS97" s="110"/>
      <c r="BT97" s="110"/>
      <c r="BU97" s="110"/>
      <c r="BV97" s="110"/>
      <c r="BW97" s="110"/>
    </row>
    <row r="98" spans="2:75" s="1" customFormat="1" x14ac:dyDescent="0.3">
      <c r="B98" s="138">
        <v>407259000000000</v>
      </c>
      <c r="C98" s="5">
        <v>2.65909</v>
      </c>
      <c r="D98" s="139">
        <v>1.7000000000000001E-4</v>
      </c>
      <c r="E98" s="142">
        <v>0.98570000000000002</v>
      </c>
      <c r="F98" s="3">
        <v>415770000000000</v>
      </c>
      <c r="G98" s="140">
        <v>5.3153199999999998</v>
      </c>
      <c r="H98" s="142">
        <v>4</v>
      </c>
      <c r="I98" s="5">
        <v>4</v>
      </c>
      <c r="J98" s="3">
        <v>1.8000000000000001E-4</v>
      </c>
      <c r="K98" s="5">
        <v>241.87061</v>
      </c>
      <c r="L98" s="140">
        <v>0</v>
      </c>
      <c r="M98" s="138">
        <v>64097900000</v>
      </c>
      <c r="N98" s="3">
        <v>1.8000000000000001E-4</v>
      </c>
      <c r="O98" s="140">
        <v>2.66296</v>
      </c>
      <c r="P98" s="147"/>
      <c r="Q98" s="148"/>
      <c r="R98" s="149"/>
      <c r="S98" s="110"/>
      <c r="T98" s="110"/>
      <c r="U98" s="110"/>
      <c r="V98" s="110"/>
      <c r="W98" s="110"/>
      <c r="X98" s="110"/>
      <c r="Y98" s="110"/>
      <c r="Z98" s="110"/>
      <c r="AA98" s="110"/>
      <c r="AB98" s="110"/>
      <c r="AC98" s="110"/>
      <c r="AD98" s="110"/>
      <c r="AE98" s="110"/>
      <c r="AF98" s="110"/>
      <c r="AG98" s="110"/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  <c r="BI98" s="110"/>
      <c r="BJ98" s="110"/>
      <c r="BK98" s="110"/>
      <c r="BL98" s="110"/>
      <c r="BM98" s="110"/>
      <c r="BN98" s="110"/>
      <c r="BO98" s="110"/>
      <c r="BP98" s="110"/>
      <c r="BQ98" s="110"/>
      <c r="BR98" s="110"/>
      <c r="BS98" s="110"/>
      <c r="BT98" s="110"/>
      <c r="BU98" s="110"/>
      <c r="BV98" s="110"/>
      <c r="BW98" s="110"/>
    </row>
    <row r="99" spans="2:75" s="1" customFormat="1" x14ac:dyDescent="0.3">
      <c r="B99" s="138">
        <v>1250750000000000</v>
      </c>
      <c r="C99" s="5">
        <v>1.9678800000000001</v>
      </c>
      <c r="D99" s="139">
        <v>3.8999999999999999E-4</v>
      </c>
      <c r="E99" s="142">
        <v>0.95733000000000001</v>
      </c>
      <c r="F99" s="3">
        <v>1314780000000000</v>
      </c>
      <c r="G99" s="140">
        <v>5.3153199999999998</v>
      </c>
      <c r="H99" s="142">
        <v>3</v>
      </c>
      <c r="I99" s="5">
        <v>3.5</v>
      </c>
      <c r="J99" s="3">
        <v>4.0999999999999999E-4</v>
      </c>
      <c r="K99" s="5">
        <v>192.92984999999999</v>
      </c>
      <c r="L99" s="139">
        <v>0</v>
      </c>
      <c r="M99" s="138">
        <v>202695000000</v>
      </c>
      <c r="N99" s="3">
        <v>4.0999999999999999E-4</v>
      </c>
      <c r="O99" s="140">
        <v>1.9244699999999999</v>
      </c>
      <c r="P99" s="147"/>
      <c r="Q99" s="148"/>
      <c r="R99" s="149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  <c r="BI99" s="110"/>
      <c r="BJ99" s="110"/>
      <c r="BK99" s="110"/>
      <c r="BL99" s="110"/>
      <c r="BM99" s="110"/>
      <c r="BN99" s="110"/>
      <c r="BO99" s="110"/>
      <c r="BP99" s="110"/>
      <c r="BQ99" s="110"/>
      <c r="BR99" s="110"/>
      <c r="BS99" s="110"/>
      <c r="BT99" s="110"/>
      <c r="BU99" s="110"/>
      <c r="BV99" s="110"/>
      <c r="BW99" s="110"/>
    </row>
    <row r="100" spans="2:75" s="1" customFormat="1" x14ac:dyDescent="0.3">
      <c r="B100" s="138">
        <v>3654770000000000</v>
      </c>
      <c r="C100" s="5">
        <v>1.56341</v>
      </c>
      <c r="D100" s="139">
        <v>9.2000000000000003E-4</v>
      </c>
      <c r="E100" s="142">
        <v>0.88476999999999995</v>
      </c>
      <c r="F100" s="3">
        <v>4157700000000000</v>
      </c>
      <c r="G100" s="140">
        <v>5.3153199999999998</v>
      </c>
      <c r="H100" s="142">
        <v>2</v>
      </c>
      <c r="I100" s="5">
        <v>3</v>
      </c>
      <c r="J100" s="3">
        <v>9.5E-4</v>
      </c>
      <c r="K100" s="5">
        <v>154.24634</v>
      </c>
      <c r="L100" s="139">
        <v>0</v>
      </c>
      <c r="M100" s="138">
        <v>640979000000</v>
      </c>
      <c r="N100" s="3">
        <v>9.5E-4</v>
      </c>
      <c r="O100" s="140">
        <v>1.42262</v>
      </c>
      <c r="P100" s="147"/>
      <c r="Q100" s="148"/>
      <c r="R100" s="149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  <c r="BI100" s="110"/>
      <c r="BJ100" s="110"/>
      <c r="BK100" s="110"/>
      <c r="BL100" s="110"/>
      <c r="BM100" s="110"/>
      <c r="BN100" s="110"/>
      <c r="BO100" s="110"/>
      <c r="BP100" s="110"/>
      <c r="BQ100" s="110"/>
      <c r="BR100" s="110"/>
      <c r="BS100" s="110"/>
      <c r="BT100" s="110"/>
      <c r="BU100" s="110"/>
      <c r="BV100" s="110"/>
      <c r="BW100" s="110"/>
    </row>
    <row r="101" spans="2:75" s="1" customFormat="1" x14ac:dyDescent="0.3">
      <c r="B101" s="138">
        <v>9698000000000000</v>
      </c>
      <c r="C101" s="141">
        <v>1.3602399999999999</v>
      </c>
      <c r="D101" s="140">
        <v>2.1099999999999999E-3</v>
      </c>
      <c r="E101" s="142">
        <v>0.74317999999999995</v>
      </c>
      <c r="F101" s="3">
        <v>1.31478E+16</v>
      </c>
      <c r="G101" s="140">
        <v>5.3153199999999998</v>
      </c>
      <c r="H101" s="142">
        <v>1</v>
      </c>
      <c r="I101" s="5">
        <v>2.5</v>
      </c>
      <c r="J101" s="5">
        <v>2.2000000000000001E-3</v>
      </c>
      <c r="K101" s="5">
        <v>132.11239</v>
      </c>
      <c r="L101" s="139">
        <v>0</v>
      </c>
      <c r="M101" s="138">
        <v>2026950000000</v>
      </c>
      <c r="N101" s="5">
        <v>2.2000000000000001E-3</v>
      </c>
      <c r="O101" s="140">
        <v>1.0446</v>
      </c>
      <c r="P101" s="147"/>
      <c r="Q101" s="148"/>
      <c r="R101" s="149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  <c r="BI101" s="110"/>
      <c r="BJ101" s="110"/>
      <c r="BK101" s="110"/>
      <c r="BL101" s="110"/>
      <c r="BM101" s="110"/>
      <c r="BN101" s="110"/>
      <c r="BO101" s="110"/>
      <c r="BP101" s="110"/>
      <c r="BQ101" s="110"/>
      <c r="BR101" s="110"/>
      <c r="BS101" s="110"/>
      <c r="BT101" s="110"/>
      <c r="BU101" s="110"/>
      <c r="BV101" s="110"/>
      <c r="BW101" s="110"/>
    </row>
    <row r="102" spans="2:75" s="1" customFormat="1" x14ac:dyDescent="0.3">
      <c r="B102" s="138">
        <v>41257000000000</v>
      </c>
      <c r="C102" s="5">
        <v>6.6295099999999998</v>
      </c>
      <c r="D102" s="139">
        <v>4.0000000000000003E-5</v>
      </c>
      <c r="E102" s="142">
        <v>0.99853000000000003</v>
      </c>
      <c r="F102" s="3">
        <v>41577000000000</v>
      </c>
      <c r="G102" s="140">
        <v>5.3153199999999998</v>
      </c>
      <c r="H102" s="142">
        <v>6</v>
      </c>
      <c r="I102" s="5">
        <v>5</v>
      </c>
      <c r="J102" s="3">
        <v>5.0000000000000002E-5</v>
      </c>
      <c r="K102" s="5">
        <v>252.89831000000001</v>
      </c>
      <c r="L102" s="139">
        <v>-1.0000000000000001E-5</v>
      </c>
      <c r="M102" s="138">
        <v>6409790000</v>
      </c>
      <c r="N102" s="3">
        <v>4.0000000000000003E-5</v>
      </c>
      <c r="O102" s="140">
        <v>6.7405799999999996</v>
      </c>
      <c r="P102" s="147"/>
      <c r="Q102" s="148"/>
      <c r="R102" s="149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  <c r="BI102" s="110"/>
      <c r="BJ102" s="110"/>
      <c r="BK102" s="110"/>
      <c r="BL102" s="110"/>
      <c r="BM102" s="110"/>
      <c r="BN102" s="110"/>
      <c r="BO102" s="110"/>
      <c r="BP102" s="110"/>
      <c r="BQ102" s="110"/>
      <c r="BR102" s="110"/>
      <c r="BS102" s="110"/>
      <c r="BT102" s="110"/>
      <c r="BU102" s="110"/>
      <c r="BV102" s="110"/>
      <c r="BW102" s="110"/>
    </row>
    <row r="103" spans="2:75" x14ac:dyDescent="0.3">
      <c r="B103" s="165">
        <v>130055000000000</v>
      </c>
      <c r="C103" s="102">
        <v>4.9527000000000001</v>
      </c>
      <c r="D103" s="166">
        <v>1E-4</v>
      </c>
      <c r="E103" s="101">
        <v>0.99539</v>
      </c>
      <c r="F103" s="167">
        <v>131478000000000</v>
      </c>
      <c r="G103" s="143">
        <v>5.3153199999999998</v>
      </c>
      <c r="H103" s="101">
        <v>5</v>
      </c>
      <c r="I103" s="102">
        <v>4.5</v>
      </c>
      <c r="J103" s="167">
        <v>1.1E-4</v>
      </c>
      <c r="K103" s="102">
        <v>237.70606000000001</v>
      </c>
      <c r="L103" s="166">
        <v>-1.0000000000000001E-5</v>
      </c>
      <c r="M103" s="165">
        <v>20269500000</v>
      </c>
      <c r="N103" s="167">
        <v>1.1E-4</v>
      </c>
      <c r="O103" s="143">
        <v>5.0157299999999996</v>
      </c>
    </row>
    <row r="104" spans="2:75" x14ac:dyDescent="0.3">
      <c r="B104" s="165">
        <v>407259000000000</v>
      </c>
      <c r="C104" s="102">
        <v>2.2257199999999999</v>
      </c>
      <c r="D104" s="166">
        <v>1.4999999999999999E-4</v>
      </c>
      <c r="E104" s="101">
        <v>0.98570000000000002</v>
      </c>
      <c r="F104" s="167">
        <v>415770000000000</v>
      </c>
      <c r="G104" s="143">
        <v>5.3153199999999998</v>
      </c>
      <c r="H104" s="101">
        <v>4</v>
      </c>
      <c r="I104" s="102">
        <v>4</v>
      </c>
      <c r="J104" s="167">
        <v>1.4999999999999999E-4</v>
      </c>
      <c r="K104" s="102">
        <v>223.46816999999999</v>
      </c>
      <c r="L104" s="166">
        <v>-1.0000000000000001E-5</v>
      </c>
      <c r="M104" s="165">
        <v>64097900000</v>
      </c>
      <c r="N104" s="167">
        <v>1.4999999999999999E-4</v>
      </c>
      <c r="O104" s="143">
        <v>2.2344900000000001</v>
      </c>
    </row>
    <row r="105" spans="2:75" x14ac:dyDescent="0.3">
      <c r="B105" s="165">
        <v>1250750000000000</v>
      </c>
      <c r="C105" s="102">
        <v>2.0398499999999999</v>
      </c>
      <c r="D105" s="166">
        <v>4.0999999999999999E-4</v>
      </c>
      <c r="E105" s="101">
        <v>0.95733000000000001</v>
      </c>
      <c r="F105" s="167">
        <v>1314780000000000</v>
      </c>
      <c r="G105" s="143">
        <v>5.3153199999999998</v>
      </c>
      <c r="H105" s="101">
        <v>3</v>
      </c>
      <c r="I105" s="102">
        <v>3.5</v>
      </c>
      <c r="J105" s="167">
        <v>4.2000000000000002E-4</v>
      </c>
      <c r="K105" s="102">
        <v>178.22830999999999</v>
      </c>
      <c r="L105" s="143">
        <v>0</v>
      </c>
      <c r="M105" s="165">
        <v>202695000000</v>
      </c>
      <c r="N105" s="167">
        <v>4.2000000000000002E-4</v>
      </c>
      <c r="O105" s="143">
        <v>1.9997400000000001</v>
      </c>
    </row>
    <row r="106" spans="2:75" x14ac:dyDescent="0.3">
      <c r="B106" s="165">
        <v>3654770000000000</v>
      </c>
      <c r="C106" s="102">
        <v>1.6152500000000001</v>
      </c>
      <c r="D106" s="166">
        <v>9.5E-4</v>
      </c>
      <c r="E106" s="101">
        <v>0.88476999999999995</v>
      </c>
      <c r="F106" s="167">
        <v>4157700000000000</v>
      </c>
      <c r="G106" s="143">
        <v>5.3153199999999998</v>
      </c>
      <c r="H106" s="101">
        <v>2</v>
      </c>
      <c r="I106" s="102">
        <v>3</v>
      </c>
      <c r="J106" s="167">
        <v>9.7999999999999997E-4</v>
      </c>
      <c r="K106" s="102">
        <v>149.16014999999999</v>
      </c>
      <c r="L106" s="143">
        <v>0</v>
      </c>
      <c r="M106" s="165">
        <v>640979000000</v>
      </c>
      <c r="N106" s="167">
        <v>9.7999999999999997E-4</v>
      </c>
      <c r="O106" s="143">
        <v>1.47157</v>
      </c>
    </row>
    <row r="107" spans="2:75" x14ac:dyDescent="0.3">
      <c r="B107" s="165">
        <v>9698000000000000</v>
      </c>
      <c r="C107" s="102">
        <v>1.1855500000000001</v>
      </c>
      <c r="D107" s="143">
        <v>1.8400000000000001E-3</v>
      </c>
      <c r="E107" s="101">
        <v>0.74317999999999995</v>
      </c>
      <c r="F107" s="167">
        <v>1.31478E+16</v>
      </c>
      <c r="G107" s="143">
        <v>5.3153199999999998</v>
      </c>
      <c r="H107" s="101">
        <v>1</v>
      </c>
      <c r="I107" s="102">
        <v>2.5</v>
      </c>
      <c r="J107" s="102">
        <v>1.9300000000000001E-3</v>
      </c>
      <c r="K107" s="102">
        <v>131.37157999999999</v>
      </c>
      <c r="L107" s="166">
        <v>-1.0000000000000001E-5</v>
      </c>
      <c r="M107" s="165">
        <v>2026950000000</v>
      </c>
      <c r="N107" s="102">
        <v>1.92E-3</v>
      </c>
      <c r="O107" s="143">
        <v>0.91073000000000004</v>
      </c>
    </row>
    <row r="108" spans="2:75" x14ac:dyDescent="0.3">
      <c r="B108" s="165">
        <v>41257000000000</v>
      </c>
      <c r="C108" s="102">
        <v>6.9467699999999999</v>
      </c>
      <c r="D108" s="166">
        <v>5.0000000000000002E-5</v>
      </c>
      <c r="E108" s="101">
        <v>0.99853000000000003</v>
      </c>
      <c r="F108" s="167">
        <v>41577000000000</v>
      </c>
      <c r="G108" s="143">
        <v>5.3153199999999998</v>
      </c>
      <c r="H108" s="101">
        <v>6</v>
      </c>
      <c r="I108" s="102">
        <v>5</v>
      </c>
      <c r="J108" s="167">
        <v>5.0000000000000002E-5</v>
      </c>
      <c r="K108" s="102">
        <v>248.39562000000001</v>
      </c>
      <c r="L108" s="166">
        <v>-1.0000000000000001E-5</v>
      </c>
      <c r="M108" s="165">
        <v>6409790000</v>
      </c>
      <c r="N108" s="167">
        <v>5.0000000000000002E-5</v>
      </c>
      <c r="O108" s="143">
        <v>7.0590099999999998</v>
      </c>
    </row>
    <row r="109" spans="2:75" x14ac:dyDescent="0.3">
      <c r="B109" s="165">
        <v>130055000000000</v>
      </c>
      <c r="C109" s="102">
        <v>5.1672500000000001</v>
      </c>
      <c r="D109" s="166">
        <v>1.1E-4</v>
      </c>
      <c r="E109" s="101">
        <v>0.99539</v>
      </c>
      <c r="F109" s="167">
        <v>131478000000000</v>
      </c>
      <c r="G109" s="143">
        <v>5.3153199999999998</v>
      </c>
      <c r="H109" s="101">
        <v>5</v>
      </c>
      <c r="I109" s="102">
        <v>4.5</v>
      </c>
      <c r="J109" s="167">
        <v>1.1E-4</v>
      </c>
      <c r="K109" s="102">
        <v>235.12173000000001</v>
      </c>
      <c r="L109" s="143">
        <v>0</v>
      </c>
      <c r="M109" s="165">
        <v>20269500000</v>
      </c>
      <c r="N109" s="167">
        <v>1.1E-4</v>
      </c>
      <c r="O109" s="143">
        <v>5.2328400000000004</v>
      </c>
    </row>
    <row r="110" spans="2:75" x14ac:dyDescent="0.3">
      <c r="B110" s="165">
        <v>407259000000000</v>
      </c>
      <c r="C110" s="102">
        <v>2.1170800000000001</v>
      </c>
      <c r="D110" s="166">
        <v>1.3999999999999999E-4</v>
      </c>
      <c r="E110" s="101">
        <v>0.98570000000000002</v>
      </c>
      <c r="F110" s="167">
        <v>415770000000000</v>
      </c>
      <c r="G110" s="143">
        <v>5.3153199999999998</v>
      </c>
      <c r="H110" s="101">
        <v>4</v>
      </c>
      <c r="I110" s="102">
        <v>4</v>
      </c>
      <c r="J110" s="167">
        <v>1.3999999999999999E-4</v>
      </c>
      <c r="K110" s="102">
        <v>226.69741999999999</v>
      </c>
      <c r="L110" s="143">
        <v>0</v>
      </c>
      <c r="M110" s="165">
        <v>64097900000</v>
      </c>
      <c r="N110" s="167">
        <v>1.3999999999999999E-4</v>
      </c>
      <c r="O110" s="143">
        <v>2.1240999999999999</v>
      </c>
    </row>
    <row r="111" spans="2:75" x14ac:dyDescent="0.3">
      <c r="B111" s="165">
        <v>1250750000000000</v>
      </c>
      <c r="C111" s="102">
        <v>1.70926</v>
      </c>
      <c r="D111" s="166">
        <v>3.4000000000000002E-4</v>
      </c>
      <c r="E111" s="101">
        <v>0.95733000000000001</v>
      </c>
      <c r="F111" s="167">
        <v>1314780000000000</v>
      </c>
      <c r="G111" s="143">
        <v>5.3153199999999998</v>
      </c>
      <c r="H111" s="101">
        <v>3</v>
      </c>
      <c r="I111" s="102">
        <v>3.5</v>
      </c>
      <c r="J111" s="167">
        <v>3.5E-4</v>
      </c>
      <c r="K111" s="102">
        <v>187.22720000000001</v>
      </c>
      <c r="L111" s="143">
        <v>0</v>
      </c>
      <c r="M111" s="165">
        <v>202695000000</v>
      </c>
      <c r="N111" s="167">
        <v>3.5E-4</v>
      </c>
      <c r="O111" s="143">
        <v>1.6730400000000001</v>
      </c>
    </row>
    <row r="112" spans="2:75" x14ac:dyDescent="0.3">
      <c r="B112" s="165">
        <v>3654770000000000</v>
      </c>
      <c r="C112" s="102">
        <v>1.28024</v>
      </c>
      <c r="D112" s="166">
        <v>7.5000000000000002E-4</v>
      </c>
      <c r="E112" s="101">
        <v>0.88476999999999995</v>
      </c>
      <c r="F112" s="167">
        <v>4157700000000000</v>
      </c>
      <c r="G112" s="143">
        <v>5.3153199999999998</v>
      </c>
      <c r="H112" s="101">
        <v>2</v>
      </c>
      <c r="I112" s="102">
        <v>3</v>
      </c>
      <c r="J112" s="167">
        <v>7.7999999999999999E-4</v>
      </c>
      <c r="K112" s="102">
        <v>154.35905</v>
      </c>
      <c r="L112" s="143">
        <v>0</v>
      </c>
      <c r="M112" s="165">
        <v>640979000000</v>
      </c>
      <c r="N112" s="167">
        <v>7.7999999999999999E-4</v>
      </c>
      <c r="O112" s="143">
        <v>1.1649400000000001</v>
      </c>
    </row>
    <row r="113" spans="2:15" x14ac:dyDescent="0.3">
      <c r="B113" s="165">
        <v>9698000000000000</v>
      </c>
      <c r="C113" s="102">
        <v>1.1477999999999999</v>
      </c>
      <c r="D113" s="143">
        <v>1.7799999999999999E-3</v>
      </c>
      <c r="E113" s="101">
        <v>0.74317999999999995</v>
      </c>
      <c r="F113" s="167">
        <v>1.31478E+16</v>
      </c>
      <c r="G113" s="143">
        <v>5.3153199999999998</v>
      </c>
      <c r="H113" s="101">
        <v>1</v>
      </c>
      <c r="I113" s="102">
        <v>2.5</v>
      </c>
      <c r="J113" s="102">
        <v>1.8600000000000001E-3</v>
      </c>
      <c r="K113" s="102">
        <v>131.88524000000001</v>
      </c>
      <c r="L113" s="143">
        <v>0</v>
      </c>
      <c r="M113" s="165">
        <v>2026950000000</v>
      </c>
      <c r="N113" s="102">
        <v>1.8600000000000001E-3</v>
      </c>
      <c r="O113" s="143">
        <v>0.88146999999999998</v>
      </c>
    </row>
  </sheetData>
  <mergeCells count="1">
    <mergeCell ref="P1:R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W163"/>
  <sheetViews>
    <sheetView workbookViewId="0">
      <pane ySplit="1" topLeftCell="A137" activePane="bottomLeft" state="frozen"/>
      <selection pane="bottomLeft" activeCell="F158" sqref="F158:F163"/>
    </sheetView>
  </sheetViews>
  <sheetFormatPr defaultColWidth="9.109375" defaultRowHeight="14.4" x14ac:dyDescent="0.3"/>
  <cols>
    <col min="1" max="1" width="11.5546875" style="4" bestFit="1" customWidth="1"/>
    <col min="2" max="2" width="20" style="101" customWidth="1"/>
    <col min="3" max="3" width="11.88671875" style="102" customWidth="1"/>
    <col min="4" max="4" width="19.109375" style="143" customWidth="1"/>
    <col min="5" max="5" width="4.88671875" style="101" customWidth="1"/>
    <col min="6" max="6" width="10" style="102" bestFit="1" customWidth="1"/>
    <col min="7" max="7" width="8" style="143" customWidth="1"/>
    <col min="8" max="8" width="8.44140625" style="101" customWidth="1"/>
    <col min="9" max="9" width="5.33203125" style="102" customWidth="1"/>
    <col min="10" max="10" width="7.33203125" style="102" customWidth="1"/>
    <col min="11" max="11" width="9.109375" style="102"/>
    <col min="12" max="12" width="9.109375" style="143"/>
    <col min="13" max="13" width="13.6640625" style="101" customWidth="1"/>
    <col min="14" max="14" width="15" style="102" customWidth="1"/>
    <col min="15" max="15" width="13.109375" style="143" customWidth="1"/>
    <col min="16" max="16" width="9.109375" style="147"/>
    <col min="17" max="17" width="9.109375" style="148"/>
    <col min="18" max="18" width="9.109375" style="149"/>
    <col min="19" max="75" width="9.109375" style="110"/>
    <col min="76" max="16384" width="9.109375" style="4"/>
  </cols>
  <sheetData>
    <row r="1" spans="1:75" s="137" customFormat="1" ht="40.5" customHeight="1" thickBot="1" x14ac:dyDescent="0.35">
      <c r="A1" s="144" t="s">
        <v>48</v>
      </c>
      <c r="B1" s="144" t="s">
        <v>100</v>
      </c>
      <c r="C1" s="145" t="s">
        <v>98</v>
      </c>
      <c r="D1" s="146" t="s">
        <v>99</v>
      </c>
      <c r="E1" s="144" t="s">
        <v>87</v>
      </c>
      <c r="F1" s="145" t="s">
        <v>88</v>
      </c>
      <c r="G1" s="146" t="s">
        <v>89</v>
      </c>
      <c r="H1" s="144" t="s">
        <v>90</v>
      </c>
      <c r="I1" s="145" t="s">
        <v>91</v>
      </c>
      <c r="J1" s="145" t="s">
        <v>92</v>
      </c>
      <c r="K1" s="145" t="s">
        <v>93</v>
      </c>
      <c r="L1" s="146" t="s">
        <v>94</v>
      </c>
      <c r="M1" s="144" t="s">
        <v>95</v>
      </c>
      <c r="N1" s="145" t="s">
        <v>96</v>
      </c>
      <c r="O1" s="146" t="s">
        <v>97</v>
      </c>
      <c r="P1" s="199" t="s">
        <v>101</v>
      </c>
      <c r="Q1" s="200"/>
      <c r="R1" s="201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</row>
    <row r="2" spans="1:75" s="1" customFormat="1" x14ac:dyDescent="0.3">
      <c r="B2" s="138"/>
      <c r="C2" s="5"/>
      <c r="D2" s="139"/>
      <c r="E2" s="142"/>
      <c r="F2" s="3"/>
      <c r="G2" s="140"/>
      <c r="H2" s="142"/>
      <c r="I2" s="5"/>
      <c r="J2" s="3"/>
      <c r="K2" s="5"/>
      <c r="L2" s="139"/>
      <c r="M2" s="138"/>
      <c r="N2" s="3"/>
      <c r="O2" s="140"/>
      <c r="P2" s="147"/>
      <c r="Q2" s="148"/>
      <c r="R2" s="149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</row>
    <row r="3" spans="1:75" s="1" customFormat="1" x14ac:dyDescent="0.3">
      <c r="A3" s="1" t="s">
        <v>121</v>
      </c>
      <c r="B3" s="138">
        <v>106573000000000</v>
      </c>
      <c r="C3" s="5">
        <v>1.9948900000000001</v>
      </c>
      <c r="D3" s="139">
        <v>3.0000000000000001E-5</v>
      </c>
      <c r="E3" s="142">
        <v>0.30662</v>
      </c>
      <c r="F3" s="3">
        <v>389341000000000</v>
      </c>
      <c r="G3" s="140">
        <v>3.2732700000000001</v>
      </c>
      <c r="H3" s="142">
        <v>6</v>
      </c>
      <c r="I3" s="5">
        <v>5</v>
      </c>
      <c r="J3" s="3">
        <v>4.0000000000000003E-5</v>
      </c>
      <c r="K3" s="5">
        <v>285.48423000000003</v>
      </c>
      <c r="L3" s="139">
        <v>0</v>
      </c>
      <c r="M3" s="138">
        <v>28713900000</v>
      </c>
      <c r="N3" s="3">
        <v>3.0000000000000001E-5</v>
      </c>
      <c r="O3" s="140">
        <v>0.55322000000000005</v>
      </c>
      <c r="P3" s="147"/>
      <c r="Q3" s="148"/>
      <c r="R3" s="149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0"/>
    </row>
    <row r="4" spans="1:75" s="1" customFormat="1" x14ac:dyDescent="0.3">
      <c r="B4" s="138">
        <v>204276000000000</v>
      </c>
      <c r="C4" s="5">
        <v>3.84612</v>
      </c>
      <c r="D4" s="139">
        <v>1.2999999999999999E-4</v>
      </c>
      <c r="E4" s="142">
        <v>0.18745999999999999</v>
      </c>
      <c r="F4" s="3">
        <v>1231200000000000</v>
      </c>
      <c r="G4" s="140">
        <v>3.2732700000000001</v>
      </c>
      <c r="H4" s="142">
        <v>5</v>
      </c>
      <c r="I4" s="5">
        <v>4.5</v>
      </c>
      <c r="J4" s="3">
        <v>1.2999999999999999E-4</v>
      </c>
      <c r="K4" s="5">
        <v>221.20868999999999</v>
      </c>
      <c r="L4" s="139">
        <v>0</v>
      </c>
      <c r="M4" s="138">
        <v>90801200000</v>
      </c>
      <c r="N4" s="3">
        <v>1.2999999999999999E-4</v>
      </c>
      <c r="O4" s="140">
        <v>0.64778000000000002</v>
      </c>
      <c r="P4" s="147"/>
      <c r="Q4" s="148"/>
      <c r="R4" s="149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</row>
    <row r="5" spans="1:75" s="1" customFormat="1" x14ac:dyDescent="0.3">
      <c r="B5" s="138">
        <v>374739000000000</v>
      </c>
      <c r="C5" s="5">
        <v>7.6978</v>
      </c>
      <c r="D5" s="139">
        <v>4.6000000000000001E-4</v>
      </c>
      <c r="E5" s="142">
        <v>0.11171</v>
      </c>
      <c r="F5" s="3">
        <v>3893410000000000</v>
      </c>
      <c r="G5" s="140">
        <v>3.2732700000000001</v>
      </c>
      <c r="H5" s="142">
        <v>4</v>
      </c>
      <c r="I5" s="5">
        <v>4</v>
      </c>
      <c r="J5" s="3">
        <v>4.6999999999999999E-4</v>
      </c>
      <c r="K5" s="5">
        <v>168.37646000000001</v>
      </c>
      <c r="L5" s="139">
        <v>0</v>
      </c>
      <c r="M5" s="138">
        <v>287139000000</v>
      </c>
      <c r="N5" s="3">
        <v>4.6999999999999999E-4</v>
      </c>
      <c r="O5" s="140">
        <v>0.75539999999999996</v>
      </c>
      <c r="P5" s="147"/>
      <c r="Q5" s="148"/>
      <c r="R5" s="149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  <c r="BW5" s="110"/>
    </row>
    <row r="6" spans="1:75" s="1" customFormat="1" x14ac:dyDescent="0.3">
      <c r="B6" s="138">
        <v>659042000000000</v>
      </c>
      <c r="C6" s="5">
        <v>9.1083400000000001</v>
      </c>
      <c r="D6" s="139">
        <v>9.6000000000000002E-4</v>
      </c>
      <c r="E6" s="142">
        <v>6.6739999999999994E-2</v>
      </c>
      <c r="F6" s="3">
        <v>1.2312E+16</v>
      </c>
      <c r="G6" s="140">
        <v>2.7627600000000001</v>
      </c>
      <c r="H6" s="142">
        <v>3</v>
      </c>
      <c r="I6" s="5">
        <v>3.5</v>
      </c>
      <c r="J6" s="3">
        <v>9.7999999999999997E-4</v>
      </c>
      <c r="K6" s="5">
        <v>145.81603999999999</v>
      </c>
      <c r="L6" s="139">
        <v>0</v>
      </c>
      <c r="M6" s="138">
        <v>908012000000</v>
      </c>
      <c r="N6" s="3">
        <v>9.7999999999999997E-4</v>
      </c>
      <c r="O6" s="140">
        <v>0.49686000000000002</v>
      </c>
      <c r="P6" s="147"/>
      <c r="Q6" s="148"/>
      <c r="R6" s="149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</row>
    <row r="7" spans="1:75" s="1" customFormat="1" x14ac:dyDescent="0.3">
      <c r="B7" s="138">
        <v>1089650000000000</v>
      </c>
      <c r="C7" s="5">
        <v>9.31297</v>
      </c>
      <c r="D7" s="140">
        <v>1.6299999999999999E-3</v>
      </c>
      <c r="E7" s="142">
        <v>4.1459999999999997E-2</v>
      </c>
      <c r="F7" s="3">
        <v>3.89341E+16</v>
      </c>
      <c r="G7" s="140">
        <v>2.2522500000000001</v>
      </c>
      <c r="H7" s="142">
        <v>2</v>
      </c>
      <c r="I7" s="5">
        <v>3</v>
      </c>
      <c r="J7" s="5">
        <v>1.65E-3</v>
      </c>
      <c r="K7" s="5">
        <v>132.98761999999999</v>
      </c>
      <c r="L7" s="139">
        <v>1.0000000000000001E-5</v>
      </c>
      <c r="M7" s="138">
        <v>2871390000000</v>
      </c>
      <c r="N7" s="5">
        <v>1.65E-3</v>
      </c>
      <c r="O7" s="140">
        <v>0.26506999999999997</v>
      </c>
      <c r="P7" s="147"/>
      <c r="Q7" s="148"/>
      <c r="R7" s="149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</row>
    <row r="8" spans="1:75" s="1" customFormat="1" x14ac:dyDescent="0.3">
      <c r="B8" s="138">
        <v>1655250000000000</v>
      </c>
      <c r="C8" s="5">
        <v>9.3244199999999999</v>
      </c>
      <c r="D8" s="139">
        <v>2.47E-3</v>
      </c>
      <c r="E8" s="142">
        <v>2.768E-2</v>
      </c>
      <c r="F8" s="3">
        <v>1.2312E+17</v>
      </c>
      <c r="G8" s="140">
        <v>1.23123</v>
      </c>
      <c r="H8" s="142">
        <v>1</v>
      </c>
      <c r="I8" s="5">
        <v>2.5</v>
      </c>
      <c r="J8" s="3">
        <v>2.49E-3</v>
      </c>
      <c r="K8" s="5">
        <v>123.36373</v>
      </c>
      <c r="L8" s="139">
        <v>1.0000000000000001E-5</v>
      </c>
      <c r="M8" s="138">
        <v>9080120000000</v>
      </c>
      <c r="N8" s="3">
        <v>2.5000000000000001E-3</v>
      </c>
      <c r="O8" s="140">
        <v>0.12661</v>
      </c>
      <c r="P8" s="147"/>
      <c r="Q8" s="148"/>
      <c r="R8" s="149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</row>
    <row r="9" spans="1:75" s="1" customFormat="1" x14ac:dyDescent="0.3">
      <c r="B9" s="138">
        <v>106573000000000</v>
      </c>
      <c r="C9" s="5">
        <v>2.2058300000000002</v>
      </c>
      <c r="D9" s="139">
        <v>4.0000000000000003E-5</v>
      </c>
      <c r="E9" s="142">
        <v>0.30662</v>
      </c>
      <c r="F9" s="3">
        <v>389341000000000</v>
      </c>
      <c r="G9" s="140">
        <v>3.2732700000000001</v>
      </c>
      <c r="H9" s="142">
        <v>6</v>
      </c>
      <c r="I9" s="5">
        <v>5</v>
      </c>
      <c r="J9" s="3">
        <v>4.0000000000000003E-5</v>
      </c>
      <c r="K9" s="5">
        <v>265.62873999999999</v>
      </c>
      <c r="L9" s="139">
        <v>0</v>
      </c>
      <c r="M9" s="138">
        <v>28713900000</v>
      </c>
      <c r="N9" s="3">
        <v>4.0000000000000003E-5</v>
      </c>
      <c r="O9" s="140">
        <v>0.61221999999999999</v>
      </c>
      <c r="P9" s="147"/>
      <c r="Q9" s="148"/>
      <c r="R9" s="149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</row>
    <row r="10" spans="1:75" s="1" customFormat="1" x14ac:dyDescent="0.3">
      <c r="B10" s="138">
        <v>204276000000000</v>
      </c>
      <c r="C10" s="5">
        <v>4.2672699999999999</v>
      </c>
      <c r="D10" s="139">
        <v>1.3999999999999999E-4</v>
      </c>
      <c r="E10" s="142">
        <v>0.18745999999999999</v>
      </c>
      <c r="F10" s="3">
        <v>1231200000000000</v>
      </c>
      <c r="G10" s="140">
        <v>3.2732700000000001</v>
      </c>
      <c r="H10" s="142">
        <v>5</v>
      </c>
      <c r="I10" s="5">
        <v>4.5</v>
      </c>
      <c r="J10" s="3">
        <v>1.3999999999999999E-4</v>
      </c>
      <c r="K10" s="5">
        <v>216.23166000000001</v>
      </c>
      <c r="L10" s="139">
        <v>0</v>
      </c>
      <c r="M10" s="138">
        <v>90801200000</v>
      </c>
      <c r="N10" s="3">
        <v>1.3999999999999999E-4</v>
      </c>
      <c r="O10" s="140">
        <v>0.71897999999999995</v>
      </c>
      <c r="P10" s="147"/>
      <c r="Q10" s="148"/>
      <c r="R10" s="149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</row>
    <row r="11" spans="1:75" s="1" customFormat="1" x14ac:dyDescent="0.3">
      <c r="B11" s="138">
        <v>374739000000000</v>
      </c>
      <c r="C11" s="5">
        <v>8.0089100000000002</v>
      </c>
      <c r="D11" s="139">
        <v>4.8000000000000001E-4</v>
      </c>
      <c r="E11" s="142">
        <v>0.11171</v>
      </c>
      <c r="F11" s="3">
        <v>3893410000000000</v>
      </c>
      <c r="G11" s="140">
        <v>3.2732700000000001</v>
      </c>
      <c r="H11" s="142">
        <v>4</v>
      </c>
      <c r="I11" s="5">
        <v>4</v>
      </c>
      <c r="J11" s="3">
        <v>4.8999999999999998E-4</v>
      </c>
      <c r="K11" s="5">
        <v>168.72292999999999</v>
      </c>
      <c r="L11" s="139">
        <v>0</v>
      </c>
      <c r="M11" s="138">
        <v>287139000000</v>
      </c>
      <c r="N11" s="3">
        <v>4.8999999999999998E-4</v>
      </c>
      <c r="O11" s="140">
        <v>0.78590000000000004</v>
      </c>
      <c r="P11" s="147"/>
      <c r="Q11" s="148"/>
      <c r="R11" s="149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</row>
    <row r="12" spans="1:75" s="1" customFormat="1" x14ac:dyDescent="0.3">
      <c r="B12" s="138">
        <v>659042000000000</v>
      </c>
      <c r="C12" s="5">
        <v>9.1247799999999994</v>
      </c>
      <c r="D12" s="139">
        <v>9.6000000000000002E-4</v>
      </c>
      <c r="E12" s="142">
        <v>6.6739999999999994E-2</v>
      </c>
      <c r="F12" s="3">
        <v>1.2312E+16</v>
      </c>
      <c r="G12" s="140">
        <v>2.7627600000000001</v>
      </c>
      <c r="H12" s="142">
        <v>3</v>
      </c>
      <c r="I12" s="5">
        <v>3.5</v>
      </c>
      <c r="J12" s="3">
        <v>9.7999999999999997E-4</v>
      </c>
      <c r="K12" s="5">
        <v>145.96684999999999</v>
      </c>
      <c r="L12" s="139">
        <v>0</v>
      </c>
      <c r="M12" s="138">
        <v>908012000000</v>
      </c>
      <c r="N12" s="3">
        <v>9.7999999999999997E-4</v>
      </c>
      <c r="O12" s="140">
        <v>0.49775000000000003</v>
      </c>
      <c r="P12" s="147"/>
      <c r="Q12" s="148"/>
      <c r="R12" s="149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</row>
    <row r="13" spans="1:75" s="1" customFormat="1" x14ac:dyDescent="0.3">
      <c r="B13" s="138">
        <v>1089650000000000</v>
      </c>
      <c r="C13" s="5">
        <v>9.4972399999999997</v>
      </c>
      <c r="D13" s="140">
        <v>1.66E-3</v>
      </c>
      <c r="E13" s="142">
        <v>4.1459999999999997E-2</v>
      </c>
      <c r="F13" s="3">
        <v>3.89341E+16</v>
      </c>
      <c r="G13" s="140">
        <v>2.2522500000000001</v>
      </c>
      <c r="H13" s="142">
        <v>2</v>
      </c>
      <c r="I13" s="5">
        <v>3</v>
      </c>
      <c r="J13" s="5">
        <v>1.6800000000000001E-3</v>
      </c>
      <c r="K13" s="5">
        <v>132.32991999999999</v>
      </c>
      <c r="L13" s="139">
        <v>0</v>
      </c>
      <c r="M13" s="138">
        <v>2871390000000</v>
      </c>
      <c r="N13" s="5">
        <v>1.6900000000000001E-3</v>
      </c>
      <c r="O13" s="140">
        <v>0.27034999999999998</v>
      </c>
      <c r="P13" s="147"/>
      <c r="Q13" s="148"/>
      <c r="R13" s="149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</row>
    <row r="14" spans="1:75" s="1" customFormat="1" x14ac:dyDescent="0.3">
      <c r="B14" s="138">
        <v>1655250000000000</v>
      </c>
      <c r="C14" s="5">
        <v>9.4048099999999994</v>
      </c>
      <c r="D14" s="139">
        <v>2.49E-3</v>
      </c>
      <c r="E14" s="142">
        <v>2.768E-2</v>
      </c>
      <c r="F14" s="3">
        <v>1.2312E+17</v>
      </c>
      <c r="G14" s="140">
        <v>1.23123</v>
      </c>
      <c r="H14" s="142">
        <v>1</v>
      </c>
      <c r="I14" s="5">
        <v>2.5</v>
      </c>
      <c r="J14" s="3">
        <v>2.5100000000000001E-3</v>
      </c>
      <c r="K14" s="5">
        <v>123.83326</v>
      </c>
      <c r="L14" s="139">
        <v>1.0000000000000001E-5</v>
      </c>
      <c r="M14" s="138">
        <v>9080120000000</v>
      </c>
      <c r="N14" s="3">
        <v>2.5200000000000001E-3</v>
      </c>
      <c r="O14" s="140">
        <v>0.12770000000000001</v>
      </c>
      <c r="P14" s="147"/>
      <c r="Q14" s="148"/>
      <c r="R14" s="149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</row>
    <row r="15" spans="1:75" s="1" customFormat="1" x14ac:dyDescent="0.3">
      <c r="B15" s="138">
        <v>106573000000000</v>
      </c>
      <c r="C15" s="5">
        <v>1.61432</v>
      </c>
      <c r="D15" s="139">
        <v>3.0000000000000001E-5</v>
      </c>
      <c r="E15" s="142">
        <v>0.30662</v>
      </c>
      <c r="F15" s="3">
        <v>389341000000000</v>
      </c>
      <c r="G15" s="140">
        <v>3.2732700000000001</v>
      </c>
      <c r="H15" s="142">
        <v>6</v>
      </c>
      <c r="I15" s="5">
        <v>5</v>
      </c>
      <c r="J15" s="3">
        <v>3.0000000000000001E-5</v>
      </c>
      <c r="K15" s="5">
        <v>298.05363999999997</v>
      </c>
      <c r="L15" s="139">
        <v>-1.0000000000000001E-5</v>
      </c>
      <c r="M15" s="138">
        <v>28713900000</v>
      </c>
      <c r="N15" s="3">
        <v>3.0000000000000001E-5</v>
      </c>
      <c r="O15" s="140">
        <v>0.44766</v>
      </c>
      <c r="P15" s="147"/>
      <c r="Q15" s="148"/>
      <c r="R15" s="149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</row>
    <row r="16" spans="1:75" s="1" customFormat="1" x14ac:dyDescent="0.3">
      <c r="B16" s="138">
        <v>204276000000000</v>
      </c>
      <c r="C16" s="5">
        <v>3.2712599999999998</v>
      </c>
      <c r="D16" s="139">
        <v>1.1E-4</v>
      </c>
      <c r="E16" s="142">
        <v>0.18745999999999999</v>
      </c>
      <c r="F16" s="3">
        <v>1231200000000000</v>
      </c>
      <c r="G16" s="140">
        <v>3.2732700000000001</v>
      </c>
      <c r="H16" s="142">
        <v>5</v>
      </c>
      <c r="I16" s="5">
        <v>4.5</v>
      </c>
      <c r="J16" s="3">
        <v>1.1E-4</v>
      </c>
      <c r="K16" s="5">
        <v>228.54727</v>
      </c>
      <c r="L16" s="139">
        <v>0</v>
      </c>
      <c r="M16" s="138">
        <v>90801200000</v>
      </c>
      <c r="N16" s="3">
        <v>1.1E-4</v>
      </c>
      <c r="O16" s="140">
        <v>0.55066000000000004</v>
      </c>
      <c r="P16" s="147"/>
      <c r="Q16" s="148"/>
      <c r="R16" s="149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</row>
    <row r="17" spans="2:75" s="1" customFormat="1" x14ac:dyDescent="0.3">
      <c r="B17" s="138">
        <v>374739000000000</v>
      </c>
      <c r="C17" s="5">
        <v>6.7510199999999996</v>
      </c>
      <c r="D17" s="139">
        <v>4.0999999999999999E-4</v>
      </c>
      <c r="E17" s="142">
        <v>0.11171</v>
      </c>
      <c r="F17" s="3">
        <v>3893410000000000</v>
      </c>
      <c r="G17" s="140">
        <v>3.2732700000000001</v>
      </c>
      <c r="H17" s="142">
        <v>4</v>
      </c>
      <c r="I17" s="5">
        <v>4</v>
      </c>
      <c r="J17" s="3">
        <v>4.0999999999999999E-4</v>
      </c>
      <c r="K17" s="5">
        <v>169.76408000000001</v>
      </c>
      <c r="L17" s="139">
        <v>0</v>
      </c>
      <c r="M17" s="138">
        <v>287139000000</v>
      </c>
      <c r="N17" s="3">
        <v>4.0999999999999999E-4</v>
      </c>
      <c r="O17" s="140">
        <v>0.66232000000000002</v>
      </c>
      <c r="P17" s="147"/>
      <c r="Q17" s="148"/>
      <c r="R17" s="149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</row>
    <row r="18" spans="2:75" s="1" customFormat="1" x14ac:dyDescent="0.3">
      <c r="B18" s="138">
        <v>659042000000000</v>
      </c>
      <c r="C18" s="5">
        <v>8.2619299999999996</v>
      </c>
      <c r="D18" s="139">
        <v>8.7000000000000001E-4</v>
      </c>
      <c r="E18" s="142">
        <v>6.6739999999999994E-2</v>
      </c>
      <c r="F18" s="3">
        <v>1.2312E+16</v>
      </c>
      <c r="G18" s="140">
        <v>2.7627600000000001</v>
      </c>
      <c r="H18" s="142">
        <v>3</v>
      </c>
      <c r="I18" s="5">
        <v>3.5</v>
      </c>
      <c r="J18" s="3">
        <v>8.8999999999999995E-4</v>
      </c>
      <c r="K18" s="5">
        <v>145.01285999999999</v>
      </c>
      <c r="L18" s="139">
        <v>0</v>
      </c>
      <c r="M18" s="138">
        <v>908012000000</v>
      </c>
      <c r="N18" s="3">
        <v>8.8999999999999995E-4</v>
      </c>
      <c r="O18" s="140">
        <v>0.45072000000000001</v>
      </c>
      <c r="P18" s="147"/>
      <c r="Q18" s="148"/>
      <c r="R18" s="149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</row>
    <row r="19" spans="2:75" s="1" customFormat="1" x14ac:dyDescent="0.3">
      <c r="B19" s="138">
        <v>1089650000000000</v>
      </c>
      <c r="C19" s="5">
        <v>8.7290500000000009</v>
      </c>
      <c r="D19" s="140">
        <v>1.5200000000000001E-3</v>
      </c>
      <c r="E19" s="142">
        <v>4.1459999999999997E-2</v>
      </c>
      <c r="F19" s="3">
        <v>3.89341E+16</v>
      </c>
      <c r="G19" s="140">
        <v>2.2522500000000001</v>
      </c>
      <c r="H19" s="142">
        <v>2</v>
      </c>
      <c r="I19" s="5">
        <v>3</v>
      </c>
      <c r="J19" s="5">
        <v>1.5399999999999999E-3</v>
      </c>
      <c r="K19" s="5">
        <v>131.18008</v>
      </c>
      <c r="L19" s="139">
        <v>1.0000000000000001E-5</v>
      </c>
      <c r="M19" s="138">
        <v>2871390000000</v>
      </c>
      <c r="N19" s="5">
        <v>1.5499999999999999E-3</v>
      </c>
      <c r="O19" s="140">
        <v>0.24851000000000001</v>
      </c>
      <c r="P19" s="147"/>
      <c r="Q19" s="148"/>
      <c r="R19" s="149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</row>
    <row r="20" spans="2:75" s="1" customFormat="1" x14ac:dyDescent="0.3">
      <c r="B20" s="138">
        <v>1655250000000000</v>
      </c>
      <c r="C20" s="5">
        <v>8.6023999999999994</v>
      </c>
      <c r="D20" s="139">
        <v>2.2799999999999999E-3</v>
      </c>
      <c r="E20" s="142">
        <v>2.768E-2</v>
      </c>
      <c r="F20" s="3">
        <v>1.2312E+17</v>
      </c>
      <c r="G20" s="140">
        <v>1.23123</v>
      </c>
      <c r="H20" s="142">
        <v>1</v>
      </c>
      <c r="I20" s="5">
        <v>2.5</v>
      </c>
      <c r="J20" s="3">
        <v>2.3E-3</v>
      </c>
      <c r="K20" s="5">
        <v>122.50933000000001</v>
      </c>
      <c r="L20" s="139">
        <v>1.0000000000000001E-5</v>
      </c>
      <c r="M20" s="138">
        <v>9080120000000</v>
      </c>
      <c r="N20" s="3">
        <v>2.3E-3</v>
      </c>
      <c r="O20" s="140">
        <v>0.11681999999999999</v>
      </c>
      <c r="P20" s="147"/>
      <c r="Q20" s="148"/>
      <c r="R20" s="149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</row>
    <row r="21" spans="2:75" s="1" customFormat="1" x14ac:dyDescent="0.3">
      <c r="B21" s="138">
        <v>106573000000000</v>
      </c>
      <c r="C21" s="5">
        <v>1.9895</v>
      </c>
      <c r="D21" s="139">
        <v>3.0000000000000001E-5</v>
      </c>
      <c r="E21" s="142">
        <v>0.30662</v>
      </c>
      <c r="F21" s="3">
        <v>389341000000000</v>
      </c>
      <c r="G21" s="140">
        <v>3.2732700000000001</v>
      </c>
      <c r="H21" s="142">
        <v>6</v>
      </c>
      <c r="I21" s="5">
        <v>5</v>
      </c>
      <c r="J21" s="3">
        <v>4.0000000000000003E-5</v>
      </c>
      <c r="K21" s="5">
        <v>281.31290000000001</v>
      </c>
      <c r="L21" s="139">
        <v>-1.0000000000000001E-5</v>
      </c>
      <c r="M21" s="138">
        <v>28713900000</v>
      </c>
      <c r="N21" s="3">
        <v>3.0000000000000001E-5</v>
      </c>
      <c r="O21" s="140">
        <v>0.55196999999999996</v>
      </c>
      <c r="P21" s="147"/>
      <c r="Q21" s="148"/>
      <c r="R21" s="149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</row>
    <row r="22" spans="2:75" s="1" customFormat="1" x14ac:dyDescent="0.3">
      <c r="B22" s="138">
        <v>204276000000000</v>
      </c>
      <c r="C22" s="5">
        <v>3.8775400000000002</v>
      </c>
      <c r="D22" s="139">
        <v>1.2999999999999999E-4</v>
      </c>
      <c r="E22" s="142">
        <v>0.18745999999999999</v>
      </c>
      <c r="F22" s="3">
        <v>1231200000000000</v>
      </c>
      <c r="G22" s="140">
        <v>3.2732700000000001</v>
      </c>
      <c r="H22" s="142">
        <v>5</v>
      </c>
      <c r="I22" s="5">
        <v>4.5</v>
      </c>
      <c r="J22" s="3">
        <v>1.2999999999999999E-4</v>
      </c>
      <c r="K22" s="5">
        <v>219.00547</v>
      </c>
      <c r="L22" s="139">
        <v>0</v>
      </c>
      <c r="M22" s="138">
        <v>90801200000</v>
      </c>
      <c r="N22" s="3">
        <v>1.2999999999999999E-4</v>
      </c>
      <c r="O22" s="140">
        <v>0.6532</v>
      </c>
      <c r="P22" s="147"/>
      <c r="Q22" s="148"/>
      <c r="R22" s="149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</row>
    <row r="23" spans="2:75" s="1" customFormat="1" x14ac:dyDescent="0.3">
      <c r="B23" s="138">
        <v>374739000000000</v>
      </c>
      <c r="C23" s="5">
        <v>7.5010500000000002</v>
      </c>
      <c r="D23" s="139">
        <v>4.4999999999999999E-4</v>
      </c>
      <c r="E23" s="142">
        <v>0.11171</v>
      </c>
      <c r="F23" s="3">
        <v>3893410000000000</v>
      </c>
      <c r="G23" s="140">
        <v>3.2732700000000001</v>
      </c>
      <c r="H23" s="142">
        <v>4</v>
      </c>
      <c r="I23" s="5">
        <v>4</v>
      </c>
      <c r="J23" s="3">
        <v>4.6000000000000001E-4</v>
      </c>
      <c r="K23" s="5">
        <v>165.80691999999999</v>
      </c>
      <c r="L23" s="139">
        <v>0</v>
      </c>
      <c r="M23" s="138">
        <v>287139000000</v>
      </c>
      <c r="N23" s="3">
        <v>4.6000000000000001E-4</v>
      </c>
      <c r="O23" s="140">
        <v>0.73626999999999998</v>
      </c>
      <c r="P23" s="147"/>
      <c r="Q23" s="148"/>
      <c r="R23" s="149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</row>
    <row r="24" spans="2:75" s="1" customFormat="1" x14ac:dyDescent="0.3">
      <c r="B24" s="138">
        <v>659042000000000</v>
      </c>
      <c r="C24" s="5">
        <v>8.8702199999999998</v>
      </c>
      <c r="D24" s="139">
        <v>9.3999999999999997E-4</v>
      </c>
      <c r="E24" s="142">
        <v>6.6739999999999994E-2</v>
      </c>
      <c r="F24" s="3">
        <v>1.2312E+16</v>
      </c>
      <c r="G24" s="140">
        <v>2.7627600000000001</v>
      </c>
      <c r="H24" s="142">
        <v>3</v>
      </c>
      <c r="I24" s="5">
        <v>3.5</v>
      </c>
      <c r="J24" s="3">
        <v>9.5E-4</v>
      </c>
      <c r="K24" s="5">
        <v>143.64626999999999</v>
      </c>
      <c r="L24" s="139">
        <v>0</v>
      </c>
      <c r="M24" s="138">
        <v>908012000000</v>
      </c>
      <c r="N24" s="3">
        <v>9.5E-4</v>
      </c>
      <c r="O24" s="140">
        <v>0.48399999999999999</v>
      </c>
      <c r="P24" s="147"/>
      <c r="Q24" s="148"/>
      <c r="R24" s="149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</row>
    <row r="25" spans="2:75" s="1" customFormat="1" x14ac:dyDescent="0.3">
      <c r="B25" s="138">
        <v>1089650000000000</v>
      </c>
      <c r="C25" s="5">
        <v>8.9731799999999993</v>
      </c>
      <c r="D25" s="140">
        <v>1.57E-3</v>
      </c>
      <c r="E25" s="142">
        <v>4.1459999999999997E-2</v>
      </c>
      <c r="F25" s="3">
        <v>3.89341E+16</v>
      </c>
      <c r="G25" s="140">
        <v>2.2522500000000001</v>
      </c>
      <c r="H25" s="142">
        <v>2</v>
      </c>
      <c r="I25" s="5">
        <v>3</v>
      </c>
      <c r="J25" s="5">
        <v>1.58E-3</v>
      </c>
      <c r="K25" s="5">
        <v>131.2165</v>
      </c>
      <c r="L25" s="139">
        <v>1.0000000000000001E-5</v>
      </c>
      <c r="M25" s="138">
        <v>2871390000000</v>
      </c>
      <c r="N25" s="5">
        <v>1.5900000000000001E-3</v>
      </c>
      <c r="O25" s="140">
        <v>0.25546000000000002</v>
      </c>
      <c r="P25" s="147"/>
      <c r="Q25" s="148"/>
      <c r="R25" s="149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</row>
    <row r="26" spans="2:75" s="1" customFormat="1" x14ac:dyDescent="0.3">
      <c r="B26" s="138">
        <v>1655250000000000</v>
      </c>
      <c r="C26" s="5">
        <v>9.1689799999999995</v>
      </c>
      <c r="D26" s="140">
        <v>2.4299999999999999E-3</v>
      </c>
      <c r="E26" s="142">
        <v>2.768E-2</v>
      </c>
      <c r="F26" s="3">
        <v>1.2312E+17</v>
      </c>
      <c r="G26" s="140">
        <v>1.23123</v>
      </c>
      <c r="H26" s="142">
        <v>1</v>
      </c>
      <c r="I26" s="5">
        <v>2.5</v>
      </c>
      <c r="J26" s="5">
        <v>2.4499999999999999E-3</v>
      </c>
      <c r="K26" s="5">
        <v>121.64155</v>
      </c>
      <c r="L26" s="139">
        <v>1.0000000000000001E-5</v>
      </c>
      <c r="M26" s="138">
        <v>9080120000000</v>
      </c>
      <c r="N26" s="5">
        <v>2.4599999999999999E-3</v>
      </c>
      <c r="O26" s="140">
        <v>0.12452000000000001</v>
      </c>
      <c r="P26" s="147"/>
      <c r="Q26" s="148"/>
      <c r="R26" s="149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</row>
    <row r="27" spans="2:75" s="1" customFormat="1" x14ac:dyDescent="0.3">
      <c r="B27" s="138">
        <v>106573000000000</v>
      </c>
      <c r="C27" s="5">
        <v>1.7703100000000001</v>
      </c>
      <c r="D27" s="139">
        <v>3.0000000000000001E-5</v>
      </c>
      <c r="E27" s="142">
        <v>0.30662</v>
      </c>
      <c r="F27" s="3">
        <v>389341000000000</v>
      </c>
      <c r="G27" s="140">
        <v>3.2732700000000001</v>
      </c>
      <c r="H27" s="142">
        <v>6</v>
      </c>
      <c r="I27" s="5">
        <v>5</v>
      </c>
      <c r="J27" s="3">
        <v>4.0000000000000003E-5</v>
      </c>
      <c r="K27" s="5">
        <v>241.97359</v>
      </c>
      <c r="L27" s="139">
        <v>0</v>
      </c>
      <c r="M27" s="138">
        <v>28713900000</v>
      </c>
      <c r="N27" s="3">
        <v>3.0000000000000001E-5</v>
      </c>
      <c r="O27" s="140">
        <v>0.49218000000000001</v>
      </c>
      <c r="P27" s="147"/>
      <c r="Q27" s="148"/>
      <c r="R27" s="149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  <c r="BP27" s="110"/>
      <c r="BQ27" s="110"/>
      <c r="BR27" s="110"/>
      <c r="BS27" s="110"/>
      <c r="BT27" s="110"/>
      <c r="BU27" s="110"/>
      <c r="BV27" s="110"/>
      <c r="BW27" s="110"/>
    </row>
    <row r="28" spans="2:75" s="1" customFormat="1" x14ac:dyDescent="0.3">
      <c r="B28" s="138">
        <v>204276000000000</v>
      </c>
      <c r="C28" s="5">
        <v>3.3923100000000002</v>
      </c>
      <c r="D28" s="139">
        <v>1.1E-4</v>
      </c>
      <c r="E28" s="142">
        <v>0.18745999999999999</v>
      </c>
      <c r="F28" s="3">
        <v>1231200000000000</v>
      </c>
      <c r="G28" s="140">
        <v>3.2732700000000001</v>
      </c>
      <c r="H28" s="142">
        <v>5</v>
      </c>
      <c r="I28" s="5">
        <v>4.5</v>
      </c>
      <c r="J28" s="3">
        <v>1.2E-4</v>
      </c>
      <c r="K28" s="5">
        <v>209.65689</v>
      </c>
      <c r="L28" s="139">
        <v>0</v>
      </c>
      <c r="M28" s="138">
        <v>90801200000</v>
      </c>
      <c r="N28" s="3">
        <v>1.1E-4</v>
      </c>
      <c r="O28" s="140">
        <v>0.57189000000000001</v>
      </c>
      <c r="P28" s="147"/>
      <c r="Q28" s="148"/>
      <c r="R28" s="149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</row>
    <row r="29" spans="2:75" s="1" customFormat="1" x14ac:dyDescent="0.3">
      <c r="B29" s="138">
        <v>374739000000000</v>
      </c>
      <c r="C29" s="141">
        <v>7.1040299999999998</v>
      </c>
      <c r="D29" s="139">
        <v>4.2999999999999999E-4</v>
      </c>
      <c r="E29" s="142">
        <v>0.11171</v>
      </c>
      <c r="F29" s="3">
        <v>3893410000000000</v>
      </c>
      <c r="G29" s="140">
        <v>3.2732700000000001</v>
      </c>
      <c r="H29" s="142">
        <v>4</v>
      </c>
      <c r="I29" s="5">
        <v>4</v>
      </c>
      <c r="J29" s="3">
        <v>4.2999999999999999E-4</v>
      </c>
      <c r="K29" s="5">
        <v>164.8485</v>
      </c>
      <c r="L29" s="139">
        <v>0</v>
      </c>
      <c r="M29" s="138">
        <v>287139000000</v>
      </c>
      <c r="N29" s="3">
        <v>4.4000000000000002E-4</v>
      </c>
      <c r="O29" s="140">
        <v>0.69740999999999997</v>
      </c>
      <c r="P29" s="147"/>
      <c r="Q29" s="148"/>
      <c r="R29" s="149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</row>
    <row r="30" spans="2:75" s="1" customFormat="1" x14ac:dyDescent="0.3">
      <c r="B30" s="138">
        <v>659042000000000</v>
      </c>
      <c r="C30" s="5">
        <v>8.5250400000000006</v>
      </c>
      <c r="D30" s="139">
        <v>8.9999999999999998E-4</v>
      </c>
      <c r="E30" s="142">
        <v>6.6739999999999994E-2</v>
      </c>
      <c r="F30" s="3">
        <v>1.2312E+16</v>
      </c>
      <c r="G30" s="140">
        <v>2.7627600000000001</v>
      </c>
      <c r="H30" s="142">
        <v>3</v>
      </c>
      <c r="I30" s="5">
        <v>3.5</v>
      </c>
      <c r="J30" s="3">
        <v>9.1E-4</v>
      </c>
      <c r="K30" s="5">
        <v>143.24790999999999</v>
      </c>
      <c r="L30" s="139">
        <v>0</v>
      </c>
      <c r="M30" s="138">
        <v>908012000000</v>
      </c>
      <c r="N30" s="3">
        <v>9.2000000000000003E-4</v>
      </c>
      <c r="O30" s="140">
        <v>0.46518999999999999</v>
      </c>
      <c r="P30" s="147"/>
      <c r="Q30" s="148"/>
      <c r="R30" s="149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</row>
    <row r="31" spans="2:75" s="1" customFormat="1" x14ac:dyDescent="0.3">
      <c r="B31" s="138">
        <v>1089650000000000</v>
      </c>
      <c r="C31" s="5">
        <v>9.0855599999999992</v>
      </c>
      <c r="D31" s="140">
        <v>1.5900000000000001E-3</v>
      </c>
      <c r="E31" s="142">
        <v>4.1459999999999997E-2</v>
      </c>
      <c r="F31" s="3">
        <v>3.89341E+16</v>
      </c>
      <c r="G31" s="140">
        <v>2.2522500000000001</v>
      </c>
      <c r="H31" s="142">
        <v>2</v>
      </c>
      <c r="I31" s="5">
        <v>3</v>
      </c>
      <c r="J31" s="5">
        <v>1.6000000000000001E-3</v>
      </c>
      <c r="K31" s="5">
        <v>129.62537</v>
      </c>
      <c r="L31" s="139">
        <v>1.0000000000000001E-5</v>
      </c>
      <c r="M31" s="138">
        <v>2871390000000</v>
      </c>
      <c r="N31" s="5">
        <v>1.6100000000000001E-3</v>
      </c>
      <c r="O31" s="140">
        <v>0.25871</v>
      </c>
      <c r="P31" s="147"/>
      <c r="Q31" s="148"/>
      <c r="R31" s="149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</row>
    <row r="32" spans="2:75" s="1" customFormat="1" x14ac:dyDescent="0.3">
      <c r="B32" s="138">
        <v>1655250000000000</v>
      </c>
      <c r="C32" s="5">
        <v>9.0773600000000005</v>
      </c>
      <c r="D32" s="140">
        <v>2.4099999999999998E-3</v>
      </c>
      <c r="E32" s="142">
        <v>2.768E-2</v>
      </c>
      <c r="F32" s="3">
        <v>1.2312E+17</v>
      </c>
      <c r="G32" s="140">
        <v>1.23123</v>
      </c>
      <c r="H32" s="142">
        <v>1</v>
      </c>
      <c r="I32" s="5">
        <v>2.5</v>
      </c>
      <c r="J32" s="5">
        <v>2.4199999999999998E-3</v>
      </c>
      <c r="K32" s="5">
        <v>120.26362</v>
      </c>
      <c r="L32" s="139">
        <v>1.0000000000000001E-5</v>
      </c>
      <c r="M32" s="138">
        <v>9080120000000</v>
      </c>
      <c r="N32" s="5">
        <v>2.4299999999999999E-3</v>
      </c>
      <c r="O32" s="140">
        <v>0.12329</v>
      </c>
      <c r="P32" s="147"/>
      <c r="Q32" s="148"/>
      <c r="R32" s="149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</row>
    <row r="33" spans="1:75" s="1" customFormat="1" x14ac:dyDescent="0.3">
      <c r="B33" s="138">
        <v>106573000000000</v>
      </c>
      <c r="C33" s="5">
        <v>1.9081999999999999</v>
      </c>
      <c r="D33" s="139">
        <v>3.0000000000000001E-5</v>
      </c>
      <c r="E33" s="142">
        <v>0.30662</v>
      </c>
      <c r="F33" s="3">
        <v>389341000000000</v>
      </c>
      <c r="G33" s="140">
        <v>3.2732700000000001</v>
      </c>
      <c r="H33" s="142">
        <v>6</v>
      </c>
      <c r="I33" s="5">
        <v>5</v>
      </c>
      <c r="J33" s="3">
        <v>4.0000000000000003E-5</v>
      </c>
      <c r="K33" s="5">
        <v>238.72318000000001</v>
      </c>
      <c r="L33" s="139">
        <v>0</v>
      </c>
      <c r="M33" s="138">
        <v>28713900000</v>
      </c>
      <c r="N33" s="3">
        <v>3.0000000000000001E-5</v>
      </c>
      <c r="O33" s="140">
        <v>0.53037999999999996</v>
      </c>
      <c r="P33" s="147"/>
      <c r="Q33" s="148"/>
      <c r="R33" s="149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</row>
    <row r="34" spans="1:75" s="1" customFormat="1" x14ac:dyDescent="0.3">
      <c r="B34" s="138">
        <v>204276000000000</v>
      </c>
      <c r="C34" s="5">
        <v>3.4036200000000001</v>
      </c>
      <c r="D34" s="139">
        <v>1.1E-4</v>
      </c>
      <c r="E34" s="142">
        <v>0.18745999999999999</v>
      </c>
      <c r="F34" s="3">
        <v>1231200000000000</v>
      </c>
      <c r="G34" s="140">
        <v>3.2732700000000001</v>
      </c>
      <c r="H34" s="142">
        <v>5</v>
      </c>
      <c r="I34" s="5">
        <v>4.5</v>
      </c>
      <c r="J34" s="3">
        <v>1.1E-4</v>
      </c>
      <c r="K34" s="5">
        <v>208.92326</v>
      </c>
      <c r="L34" s="139">
        <v>0</v>
      </c>
      <c r="M34" s="138">
        <v>90801200000</v>
      </c>
      <c r="N34" s="3">
        <v>1.1E-4</v>
      </c>
      <c r="O34" s="140">
        <v>0.57374999999999998</v>
      </c>
      <c r="P34" s="147"/>
      <c r="Q34" s="148"/>
      <c r="R34" s="149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</row>
    <row r="35" spans="1:75" s="1" customFormat="1" x14ac:dyDescent="0.3">
      <c r="B35" s="138">
        <v>374739000000000</v>
      </c>
      <c r="C35" s="5">
        <v>7.0543199999999997</v>
      </c>
      <c r="D35" s="139">
        <v>4.2000000000000002E-4</v>
      </c>
      <c r="E35" s="142">
        <v>0.11171</v>
      </c>
      <c r="F35" s="3">
        <v>3893410000000000</v>
      </c>
      <c r="G35" s="140">
        <v>3.2732700000000001</v>
      </c>
      <c r="H35" s="142">
        <v>4</v>
      </c>
      <c r="I35" s="5">
        <v>4</v>
      </c>
      <c r="J35" s="3">
        <v>4.2999999999999999E-4</v>
      </c>
      <c r="K35" s="5">
        <v>165.05607000000001</v>
      </c>
      <c r="L35" s="139">
        <v>0</v>
      </c>
      <c r="M35" s="138">
        <v>287139000000</v>
      </c>
      <c r="N35" s="3">
        <v>4.2999999999999999E-4</v>
      </c>
      <c r="O35" s="140">
        <v>0.69252000000000002</v>
      </c>
      <c r="P35" s="147"/>
      <c r="Q35" s="148"/>
      <c r="R35" s="149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</row>
    <row r="36" spans="1:75" s="1" customFormat="1" x14ac:dyDescent="0.3">
      <c r="B36" s="138">
        <v>659042000000000</v>
      </c>
      <c r="C36" s="5">
        <v>8.6183499999999995</v>
      </c>
      <c r="D36" s="139">
        <v>9.1E-4</v>
      </c>
      <c r="E36" s="142">
        <v>6.6739999999999994E-2</v>
      </c>
      <c r="F36" s="3">
        <v>1.2312E+16</v>
      </c>
      <c r="G36" s="140">
        <v>2.7627600000000001</v>
      </c>
      <c r="H36" s="142">
        <v>3</v>
      </c>
      <c r="I36" s="5">
        <v>3.5</v>
      </c>
      <c r="J36" s="3">
        <v>9.2000000000000003E-4</v>
      </c>
      <c r="K36" s="5">
        <v>143.22443999999999</v>
      </c>
      <c r="L36" s="139">
        <v>0</v>
      </c>
      <c r="M36" s="138">
        <v>908012000000</v>
      </c>
      <c r="N36" s="3">
        <v>9.3000000000000005E-4</v>
      </c>
      <c r="O36" s="140">
        <v>0.47027999999999998</v>
      </c>
      <c r="P36" s="147"/>
      <c r="Q36" s="148"/>
      <c r="R36" s="149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</row>
    <row r="37" spans="1:75" s="1" customFormat="1" x14ac:dyDescent="0.3">
      <c r="B37" s="138">
        <v>1089650000000000</v>
      </c>
      <c r="C37" s="5">
        <v>8.9850999999999992</v>
      </c>
      <c r="D37" s="139">
        <v>1.57E-3</v>
      </c>
      <c r="E37" s="142">
        <v>4.1459999999999997E-2</v>
      </c>
      <c r="F37" s="3">
        <v>3.89341E+16</v>
      </c>
      <c r="G37" s="140">
        <v>2.2522500000000001</v>
      </c>
      <c r="H37" s="142">
        <v>2</v>
      </c>
      <c r="I37" s="5">
        <v>3</v>
      </c>
      <c r="J37" s="3">
        <v>1.5900000000000001E-3</v>
      </c>
      <c r="K37" s="5">
        <v>130.01237</v>
      </c>
      <c r="L37" s="139">
        <v>1.0000000000000001E-5</v>
      </c>
      <c r="M37" s="138">
        <v>2871390000000</v>
      </c>
      <c r="N37" s="3">
        <v>1.6000000000000001E-3</v>
      </c>
      <c r="O37" s="139">
        <v>0.25584000000000001</v>
      </c>
      <c r="P37" s="147"/>
      <c r="Q37" s="148"/>
      <c r="R37" s="149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</row>
    <row r="38" spans="1:75" s="1" customFormat="1" x14ac:dyDescent="0.3">
      <c r="B38" s="138">
        <v>1655250000000000</v>
      </c>
      <c r="C38" s="5">
        <v>9.0567600000000006</v>
      </c>
      <c r="D38" s="139">
        <v>2.3999999999999998E-3</v>
      </c>
      <c r="E38" s="142">
        <v>2.768E-2</v>
      </c>
      <c r="F38" s="3">
        <v>1.2312E+17</v>
      </c>
      <c r="G38" s="140">
        <v>1.23123</v>
      </c>
      <c r="H38" s="142">
        <v>1</v>
      </c>
      <c r="I38" s="5">
        <v>2.5</v>
      </c>
      <c r="J38" s="3">
        <v>2.4199999999999998E-3</v>
      </c>
      <c r="K38" s="5">
        <v>120.28546</v>
      </c>
      <c r="L38" s="139">
        <v>1.0000000000000001E-5</v>
      </c>
      <c r="M38" s="138">
        <v>9080120000000</v>
      </c>
      <c r="N38" s="3">
        <v>2.4299999999999999E-3</v>
      </c>
      <c r="O38" s="140">
        <v>0.12300999999999999</v>
      </c>
      <c r="P38" s="147"/>
      <c r="Q38" s="148"/>
      <c r="R38" s="149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</row>
    <row r="39" spans="1:75" s="1" customFormat="1" x14ac:dyDescent="0.3">
      <c r="B39" s="138"/>
      <c r="C39" s="5"/>
      <c r="D39" s="139"/>
      <c r="E39" s="142"/>
      <c r="F39" s="3"/>
      <c r="G39" s="140"/>
      <c r="H39" s="142"/>
      <c r="I39" s="5"/>
      <c r="J39" s="3"/>
      <c r="K39" s="5"/>
      <c r="L39" s="139"/>
      <c r="M39" s="138"/>
      <c r="N39" s="3"/>
      <c r="O39" s="140"/>
      <c r="P39" s="147"/>
      <c r="Q39" s="148"/>
      <c r="R39" s="149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</row>
    <row r="40" spans="1:75" s="1" customFormat="1" x14ac:dyDescent="0.3">
      <c r="A40" s="1" t="s">
        <v>127</v>
      </c>
      <c r="B40" s="138">
        <v>86610500000000</v>
      </c>
      <c r="C40" s="5">
        <v>1.2891300000000001</v>
      </c>
      <c r="D40" s="139">
        <v>2.0000000000000002E-5</v>
      </c>
      <c r="E40" s="142">
        <v>0.35238999999999998</v>
      </c>
      <c r="F40" s="3">
        <v>274996000000000</v>
      </c>
      <c r="G40" s="140">
        <v>3.2732700000000001</v>
      </c>
      <c r="H40" s="142">
        <v>6</v>
      </c>
      <c r="I40" s="5">
        <v>5</v>
      </c>
      <c r="J40" s="3">
        <v>2.0000000000000002E-5</v>
      </c>
      <c r="K40" s="5">
        <v>291.45672000000002</v>
      </c>
      <c r="L40" s="139">
        <v>-1.0000000000000001E-5</v>
      </c>
      <c r="M40" s="138">
        <v>21633000000</v>
      </c>
      <c r="N40" s="3">
        <v>2.0000000000000002E-5</v>
      </c>
      <c r="O40" s="140">
        <v>0.41198000000000001</v>
      </c>
      <c r="P40" s="147"/>
      <c r="Q40" s="148"/>
      <c r="R40" s="149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</row>
    <row r="41" spans="1:75" s="1" customFormat="1" x14ac:dyDescent="0.3">
      <c r="B41" s="138">
        <v>168692000000000</v>
      </c>
      <c r="C41" s="5">
        <v>2.8597700000000001</v>
      </c>
      <c r="D41" s="139">
        <v>8.0000000000000007E-5</v>
      </c>
      <c r="E41" s="142">
        <v>0.21836</v>
      </c>
      <c r="F41" s="3">
        <v>869615000000000</v>
      </c>
      <c r="G41" s="140">
        <v>3.2732700000000001</v>
      </c>
      <c r="H41" s="142">
        <v>5</v>
      </c>
      <c r="I41" s="5">
        <v>4.5</v>
      </c>
      <c r="J41" s="3">
        <v>8.0000000000000007E-5</v>
      </c>
      <c r="K41" s="5">
        <v>236.53200000000001</v>
      </c>
      <c r="L41" s="139">
        <v>0</v>
      </c>
      <c r="M41" s="138">
        <v>68409700000</v>
      </c>
      <c r="N41" s="3">
        <v>8.0000000000000007E-5</v>
      </c>
      <c r="O41" s="140">
        <v>0.56274999999999997</v>
      </c>
      <c r="P41" s="147"/>
      <c r="Q41" s="148"/>
      <c r="R41" s="149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</row>
    <row r="42" spans="1:75" s="1" customFormat="1" x14ac:dyDescent="0.3">
      <c r="B42" s="138">
        <v>313346000000000</v>
      </c>
      <c r="C42" s="5">
        <v>6.3653500000000003</v>
      </c>
      <c r="D42" s="139">
        <v>3.2000000000000003E-4</v>
      </c>
      <c r="E42" s="142">
        <v>0.13074</v>
      </c>
      <c r="F42" s="3">
        <v>2749960000000000</v>
      </c>
      <c r="G42" s="140">
        <v>3.2732700000000001</v>
      </c>
      <c r="H42" s="142">
        <v>4</v>
      </c>
      <c r="I42" s="5">
        <v>4</v>
      </c>
      <c r="J42" s="3">
        <v>3.2000000000000003E-4</v>
      </c>
      <c r="K42" s="5">
        <v>177.54271</v>
      </c>
      <c r="L42" s="139">
        <v>0</v>
      </c>
      <c r="M42" s="138">
        <v>216330000000</v>
      </c>
      <c r="N42" s="3">
        <v>3.3E-4</v>
      </c>
      <c r="O42" s="140">
        <v>0.73868</v>
      </c>
      <c r="P42" s="147"/>
      <c r="Q42" s="148"/>
      <c r="R42" s="149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</row>
    <row r="43" spans="1:75" s="1" customFormat="1" x14ac:dyDescent="0.3">
      <c r="B43" s="138">
        <v>558639000000000</v>
      </c>
      <c r="C43" s="5">
        <v>8.5879999999999992</v>
      </c>
      <c r="D43" s="139">
        <v>7.6999999999999996E-4</v>
      </c>
      <c r="E43" s="142">
        <v>7.7799999999999994E-2</v>
      </c>
      <c r="F43" s="3">
        <v>8696150000000000</v>
      </c>
      <c r="G43" s="140">
        <v>2.7627600000000001</v>
      </c>
      <c r="H43" s="142">
        <v>3</v>
      </c>
      <c r="I43" s="5">
        <v>3.5</v>
      </c>
      <c r="J43" s="3">
        <v>7.7999999999999999E-4</v>
      </c>
      <c r="K43" s="5">
        <v>147.15282999999999</v>
      </c>
      <c r="L43" s="139">
        <v>0</v>
      </c>
      <c r="M43" s="138">
        <v>684097000000</v>
      </c>
      <c r="N43" s="3">
        <v>7.7999999999999999E-4</v>
      </c>
      <c r="O43" s="140">
        <v>0.56208999999999998</v>
      </c>
      <c r="P43" s="147"/>
      <c r="Q43" s="148"/>
      <c r="R43" s="149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</row>
    <row r="44" spans="1:75" s="1" customFormat="1" x14ac:dyDescent="0.3">
      <c r="B44" s="138">
        <v>944391000000000</v>
      </c>
      <c r="C44" s="5">
        <v>9.5095899999999993</v>
      </c>
      <c r="D44" s="139">
        <v>1.4400000000000001E-3</v>
      </c>
      <c r="E44" s="142">
        <v>4.7530000000000003E-2</v>
      </c>
      <c r="F44" s="3">
        <v>2.74996E+16</v>
      </c>
      <c r="G44" s="140">
        <v>2.2522500000000001</v>
      </c>
      <c r="H44" s="142">
        <v>2</v>
      </c>
      <c r="I44" s="5">
        <v>3</v>
      </c>
      <c r="J44" s="3">
        <v>1.4499999999999999E-3</v>
      </c>
      <c r="K44" s="5">
        <v>130.75482</v>
      </c>
      <c r="L44" s="139">
        <v>1.0000000000000001E-5</v>
      </c>
      <c r="M44" s="138">
        <v>2163300000000</v>
      </c>
      <c r="N44" s="3">
        <v>1.4599999999999999E-3</v>
      </c>
      <c r="O44" s="140">
        <v>0.33222000000000002</v>
      </c>
      <c r="P44" s="147"/>
      <c r="Q44" s="148"/>
      <c r="R44" s="149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</row>
    <row r="45" spans="1:75" s="1" customFormat="1" x14ac:dyDescent="0.3">
      <c r="B45" s="138">
        <v>1472190000000000</v>
      </c>
      <c r="C45" s="5">
        <v>9.5499399999999994</v>
      </c>
      <c r="D45" s="140">
        <v>2.2499999999999998E-3</v>
      </c>
      <c r="E45" s="142">
        <v>3.1019999999999999E-2</v>
      </c>
      <c r="F45" s="3">
        <v>8.69615E+16</v>
      </c>
      <c r="G45" s="140">
        <v>1.7417400000000001</v>
      </c>
      <c r="H45" s="142">
        <v>1</v>
      </c>
      <c r="I45" s="5">
        <v>2.5</v>
      </c>
      <c r="J45" s="5">
        <v>2.2799999999999999E-3</v>
      </c>
      <c r="K45" s="5">
        <v>121.22001</v>
      </c>
      <c r="L45" s="139">
        <v>1.0000000000000001E-5</v>
      </c>
      <c r="M45" s="138">
        <v>6840970000000</v>
      </c>
      <c r="N45" s="5">
        <v>2.2799999999999999E-3</v>
      </c>
      <c r="O45" s="140">
        <v>0.16400000000000001</v>
      </c>
      <c r="P45" s="147"/>
      <c r="Q45" s="148"/>
      <c r="R45" s="149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</row>
    <row r="46" spans="1:75" s="1" customFormat="1" x14ac:dyDescent="0.3">
      <c r="B46" s="138">
        <v>86610500000000</v>
      </c>
      <c r="C46" s="5">
        <v>1.5669</v>
      </c>
      <c r="D46" s="139">
        <v>2.0000000000000002E-5</v>
      </c>
      <c r="E46" s="142">
        <v>0.35238999999999998</v>
      </c>
      <c r="F46" s="3">
        <v>274996000000000</v>
      </c>
      <c r="G46" s="140">
        <v>3.2732700000000001</v>
      </c>
      <c r="H46" s="142">
        <v>6</v>
      </c>
      <c r="I46" s="5">
        <v>5</v>
      </c>
      <c r="J46" s="3">
        <v>3.0000000000000001E-5</v>
      </c>
      <c r="K46" s="5">
        <v>284.84514000000001</v>
      </c>
      <c r="L46" s="139">
        <v>-1.0000000000000001E-5</v>
      </c>
      <c r="M46" s="138">
        <v>21633000000</v>
      </c>
      <c r="N46" s="3">
        <v>2.0000000000000002E-5</v>
      </c>
      <c r="O46" s="140">
        <v>0.50087999999999999</v>
      </c>
      <c r="P46" s="147"/>
      <c r="Q46" s="148"/>
      <c r="R46" s="149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</row>
    <row r="47" spans="1:75" s="1" customFormat="1" x14ac:dyDescent="0.3">
      <c r="B47" s="138">
        <v>168692000000000</v>
      </c>
      <c r="C47" s="5">
        <v>3.38673</v>
      </c>
      <c r="D47" s="139">
        <v>9.0000000000000006E-5</v>
      </c>
      <c r="E47" s="142">
        <v>0.21836</v>
      </c>
      <c r="F47" s="3">
        <v>869615000000000</v>
      </c>
      <c r="G47" s="140">
        <v>3.2732700000000001</v>
      </c>
      <c r="H47" s="142">
        <v>5</v>
      </c>
      <c r="I47" s="5">
        <v>4.5</v>
      </c>
      <c r="J47" s="3">
        <v>1E-4</v>
      </c>
      <c r="K47" s="5">
        <v>228.60749999999999</v>
      </c>
      <c r="L47" s="139">
        <v>0</v>
      </c>
      <c r="M47" s="138">
        <v>68409700000</v>
      </c>
      <c r="N47" s="3">
        <v>9.0000000000000006E-5</v>
      </c>
      <c r="O47" s="140">
        <v>0.66686999999999996</v>
      </c>
      <c r="P47" s="147"/>
      <c r="Q47" s="148"/>
      <c r="R47" s="149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110"/>
      <c r="BW47" s="110"/>
    </row>
    <row r="48" spans="1:75" s="1" customFormat="1" x14ac:dyDescent="0.3">
      <c r="B48" s="138">
        <v>313346000000000</v>
      </c>
      <c r="C48" s="5">
        <v>6.9423199999999996</v>
      </c>
      <c r="D48" s="139">
        <v>3.5E-4</v>
      </c>
      <c r="E48" s="142">
        <v>0.13074</v>
      </c>
      <c r="F48" s="3">
        <v>2749960000000000</v>
      </c>
      <c r="G48" s="140">
        <v>3.2732700000000001</v>
      </c>
      <c r="H48" s="142">
        <v>4</v>
      </c>
      <c r="I48" s="5">
        <v>4</v>
      </c>
      <c r="J48" s="3">
        <v>3.5E-4</v>
      </c>
      <c r="K48" s="5">
        <v>174.13005000000001</v>
      </c>
      <c r="L48" s="139">
        <v>0</v>
      </c>
      <c r="M48" s="138">
        <v>216330000000</v>
      </c>
      <c r="N48" s="3">
        <v>3.6000000000000002E-4</v>
      </c>
      <c r="O48" s="140">
        <v>0.80601999999999996</v>
      </c>
      <c r="P48" s="147"/>
      <c r="Q48" s="148"/>
      <c r="R48" s="149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</row>
    <row r="49" spans="2:75" s="1" customFormat="1" x14ac:dyDescent="0.3">
      <c r="B49" s="138">
        <v>558639000000000</v>
      </c>
      <c r="C49" s="5">
        <v>9.0546000000000006</v>
      </c>
      <c r="D49" s="139">
        <v>8.0999999999999996E-4</v>
      </c>
      <c r="E49" s="142">
        <v>7.7799999999999994E-2</v>
      </c>
      <c r="F49" s="3">
        <v>8696150000000000</v>
      </c>
      <c r="G49" s="140">
        <v>2.7627600000000001</v>
      </c>
      <c r="H49" s="142">
        <v>3</v>
      </c>
      <c r="I49" s="5">
        <v>3.5</v>
      </c>
      <c r="J49" s="3">
        <v>8.1999999999999998E-4</v>
      </c>
      <c r="K49" s="5">
        <v>145.95748</v>
      </c>
      <c r="L49" s="139">
        <v>0</v>
      </c>
      <c r="M49" s="138">
        <v>684097000000</v>
      </c>
      <c r="N49" s="3">
        <v>8.3000000000000001E-4</v>
      </c>
      <c r="O49" s="140">
        <v>0.59275</v>
      </c>
      <c r="P49" s="147"/>
      <c r="Q49" s="148"/>
      <c r="R49" s="149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</row>
    <row r="50" spans="2:75" s="1" customFormat="1" x14ac:dyDescent="0.3">
      <c r="B50" s="138">
        <v>944391000000000</v>
      </c>
      <c r="C50" s="5">
        <v>9.7484699999999993</v>
      </c>
      <c r="D50" s="139">
        <v>1.47E-3</v>
      </c>
      <c r="E50" s="142">
        <v>4.7530000000000003E-2</v>
      </c>
      <c r="F50" s="3">
        <v>2.74996E+16</v>
      </c>
      <c r="G50" s="140">
        <v>2.2522500000000001</v>
      </c>
      <c r="H50" s="142">
        <v>2</v>
      </c>
      <c r="I50" s="5">
        <v>3</v>
      </c>
      <c r="J50" s="3">
        <v>1.49E-3</v>
      </c>
      <c r="K50" s="5">
        <v>130.62386000000001</v>
      </c>
      <c r="L50" s="139">
        <v>1.0000000000000001E-5</v>
      </c>
      <c r="M50" s="138">
        <v>2163300000000</v>
      </c>
      <c r="N50" s="3">
        <v>1.5E-3</v>
      </c>
      <c r="O50" s="140">
        <v>0.34056999999999998</v>
      </c>
      <c r="P50" s="147"/>
      <c r="Q50" s="148"/>
      <c r="R50" s="149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0"/>
    </row>
    <row r="51" spans="2:75" s="1" customFormat="1" x14ac:dyDescent="0.3">
      <c r="B51" s="138">
        <v>1472190000000000</v>
      </c>
      <c r="C51" s="5">
        <v>9.6647499999999997</v>
      </c>
      <c r="D51" s="140">
        <v>2.2799999999999999E-3</v>
      </c>
      <c r="E51" s="142">
        <v>3.1019999999999999E-2</v>
      </c>
      <c r="F51" s="3">
        <v>8.69615E+16</v>
      </c>
      <c r="G51" s="140">
        <v>1.7417400000000001</v>
      </c>
      <c r="H51" s="142">
        <v>1</v>
      </c>
      <c r="I51" s="5">
        <v>2.5</v>
      </c>
      <c r="J51" s="5">
        <v>2.3E-3</v>
      </c>
      <c r="K51" s="5">
        <v>121.36</v>
      </c>
      <c r="L51" s="139">
        <v>1.0000000000000001E-5</v>
      </c>
      <c r="M51" s="138">
        <v>6840970000000</v>
      </c>
      <c r="N51" s="5">
        <v>2.31E-3</v>
      </c>
      <c r="O51" s="140">
        <v>0.16597000000000001</v>
      </c>
      <c r="P51" s="147"/>
      <c r="Q51" s="148"/>
      <c r="R51" s="149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</row>
    <row r="52" spans="2:75" s="1" customFormat="1" x14ac:dyDescent="0.3">
      <c r="B52" s="138">
        <v>86610500000000</v>
      </c>
      <c r="C52" s="5">
        <v>1.60293</v>
      </c>
      <c r="D52" s="139">
        <v>2.0000000000000002E-5</v>
      </c>
      <c r="E52" s="142">
        <v>0.35238999999999998</v>
      </c>
      <c r="F52" s="3">
        <v>274996000000000</v>
      </c>
      <c r="G52" s="140">
        <v>3.2732700000000001</v>
      </c>
      <c r="H52" s="142">
        <v>6</v>
      </c>
      <c r="I52" s="5">
        <v>5</v>
      </c>
      <c r="J52" s="3">
        <v>3.0000000000000001E-5</v>
      </c>
      <c r="K52" s="5">
        <v>279.95778999999999</v>
      </c>
      <c r="L52" s="139">
        <v>-1.0000000000000001E-5</v>
      </c>
      <c r="M52" s="138">
        <v>21633000000</v>
      </c>
      <c r="N52" s="3">
        <v>2.0000000000000002E-5</v>
      </c>
      <c r="O52" s="140">
        <v>0.51266999999999996</v>
      </c>
      <c r="P52" s="147"/>
      <c r="Q52" s="148"/>
      <c r="R52" s="149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</row>
    <row r="53" spans="2:75" s="1" customFormat="1" x14ac:dyDescent="0.3">
      <c r="B53" s="138">
        <v>168692000000000</v>
      </c>
      <c r="C53" s="5">
        <v>3.67543</v>
      </c>
      <c r="D53" s="139">
        <v>1E-4</v>
      </c>
      <c r="E53" s="142">
        <v>0.21836</v>
      </c>
      <c r="F53" s="3">
        <v>869615000000000</v>
      </c>
      <c r="G53" s="140">
        <v>3.2732700000000001</v>
      </c>
      <c r="H53" s="142">
        <v>5</v>
      </c>
      <c r="I53" s="5">
        <v>4.5</v>
      </c>
      <c r="J53" s="3">
        <v>1.1E-4</v>
      </c>
      <c r="K53" s="5">
        <v>227.37607</v>
      </c>
      <c r="L53" s="139">
        <v>0</v>
      </c>
      <c r="M53" s="138">
        <v>68409700000</v>
      </c>
      <c r="N53" s="3">
        <v>1E-4</v>
      </c>
      <c r="O53" s="140">
        <v>0.72375999999999996</v>
      </c>
      <c r="P53" s="147"/>
      <c r="Q53" s="148"/>
      <c r="R53" s="149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</row>
    <row r="54" spans="2:75" s="1" customFormat="1" x14ac:dyDescent="0.3">
      <c r="B54" s="138">
        <v>313346000000000</v>
      </c>
      <c r="C54" s="141">
        <v>7.2476099999999999</v>
      </c>
      <c r="D54" s="139">
        <v>3.6000000000000002E-4</v>
      </c>
      <c r="E54" s="142">
        <v>0.13074</v>
      </c>
      <c r="F54" s="3">
        <v>2749960000000000</v>
      </c>
      <c r="G54" s="140">
        <v>3.2732700000000001</v>
      </c>
      <c r="H54" s="142">
        <v>4</v>
      </c>
      <c r="I54" s="5">
        <v>4</v>
      </c>
      <c r="J54" s="3">
        <v>3.6999999999999999E-4</v>
      </c>
      <c r="K54" s="5">
        <v>174.37542999999999</v>
      </c>
      <c r="L54" s="139">
        <v>0</v>
      </c>
      <c r="M54" s="138">
        <v>216330000000</v>
      </c>
      <c r="N54" s="3">
        <v>3.6999999999999999E-4</v>
      </c>
      <c r="O54" s="140">
        <v>0.84150999999999998</v>
      </c>
      <c r="P54" s="147"/>
      <c r="Q54" s="148"/>
      <c r="R54" s="149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0"/>
    </row>
    <row r="55" spans="2:75" s="1" customFormat="1" x14ac:dyDescent="0.3">
      <c r="B55" s="138">
        <v>558639000000000</v>
      </c>
      <c r="C55" s="5">
        <v>9.1969499999999993</v>
      </c>
      <c r="D55" s="139">
        <v>8.1999999999999998E-4</v>
      </c>
      <c r="E55" s="142">
        <v>7.7799999999999994E-2</v>
      </c>
      <c r="F55" s="3">
        <v>8696150000000000</v>
      </c>
      <c r="G55" s="140">
        <v>2.7627600000000001</v>
      </c>
      <c r="H55" s="142">
        <v>3</v>
      </c>
      <c r="I55" s="5">
        <v>3.5</v>
      </c>
      <c r="J55" s="3">
        <v>8.4000000000000003E-4</v>
      </c>
      <c r="K55" s="5">
        <v>147.17482999999999</v>
      </c>
      <c r="L55" s="140">
        <v>0</v>
      </c>
      <c r="M55" s="138">
        <v>684097000000</v>
      </c>
      <c r="N55" s="3">
        <v>8.4000000000000003E-4</v>
      </c>
      <c r="O55" s="140">
        <v>0.60199999999999998</v>
      </c>
      <c r="P55" s="147"/>
      <c r="Q55" s="148"/>
      <c r="R55" s="149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</row>
    <row r="56" spans="2:75" s="1" customFormat="1" x14ac:dyDescent="0.3">
      <c r="B56" s="138">
        <v>944391000000000</v>
      </c>
      <c r="C56" s="5">
        <v>9.7813099999999995</v>
      </c>
      <c r="D56" s="139">
        <v>1.48E-3</v>
      </c>
      <c r="E56" s="142">
        <v>4.7530000000000003E-2</v>
      </c>
      <c r="F56" s="3">
        <v>2.74996E+16</v>
      </c>
      <c r="G56" s="140">
        <v>2.2522500000000001</v>
      </c>
      <c r="H56" s="142">
        <v>2</v>
      </c>
      <c r="I56" s="5">
        <v>3</v>
      </c>
      <c r="J56" s="3">
        <v>1.5E-3</v>
      </c>
      <c r="K56" s="5">
        <v>131.54965999999999</v>
      </c>
      <c r="L56" s="139">
        <v>1.0000000000000001E-5</v>
      </c>
      <c r="M56" s="138">
        <v>2163300000000</v>
      </c>
      <c r="N56" s="3">
        <v>1.5100000000000001E-3</v>
      </c>
      <c r="O56" s="140">
        <v>0.34167999999999998</v>
      </c>
      <c r="P56" s="147"/>
      <c r="Q56" s="148"/>
      <c r="R56" s="149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</row>
    <row r="57" spans="2:75" s="1" customFormat="1" x14ac:dyDescent="0.3">
      <c r="B57" s="138">
        <v>1472190000000000</v>
      </c>
      <c r="C57" s="5">
        <v>9.4025800000000004</v>
      </c>
      <c r="D57" s="140">
        <v>2.2200000000000002E-3</v>
      </c>
      <c r="E57" s="142">
        <v>3.1019999999999999E-2</v>
      </c>
      <c r="F57" s="3">
        <v>8.69615E+16</v>
      </c>
      <c r="G57" s="140">
        <v>1.7417400000000001</v>
      </c>
      <c r="H57" s="142">
        <v>1</v>
      </c>
      <c r="I57" s="5">
        <v>2.5</v>
      </c>
      <c r="J57" s="5">
        <v>2.2399999999999998E-3</v>
      </c>
      <c r="K57" s="5">
        <v>122.81542</v>
      </c>
      <c r="L57" s="139">
        <v>1.0000000000000001E-5</v>
      </c>
      <c r="M57" s="138">
        <v>6840970000000</v>
      </c>
      <c r="N57" s="5">
        <v>2.2499999999999998E-3</v>
      </c>
      <c r="O57" s="140">
        <v>0.16144</v>
      </c>
      <c r="P57" s="147"/>
      <c r="Q57" s="148"/>
      <c r="R57" s="149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</row>
    <row r="58" spans="2:75" s="1" customFormat="1" x14ac:dyDescent="0.3">
      <c r="B58" s="138">
        <v>86610500000000</v>
      </c>
      <c r="C58" s="5">
        <v>1.9917100000000001</v>
      </c>
      <c r="D58" s="139">
        <v>3.0000000000000001E-5</v>
      </c>
      <c r="E58" s="142">
        <v>0.35238999999999998</v>
      </c>
      <c r="F58" s="3">
        <v>274996000000000</v>
      </c>
      <c r="G58" s="140">
        <v>3.2732700000000001</v>
      </c>
      <c r="H58" s="142">
        <v>6</v>
      </c>
      <c r="I58" s="5">
        <v>5</v>
      </c>
      <c r="J58" s="3">
        <v>3.0000000000000001E-5</v>
      </c>
      <c r="K58" s="5">
        <v>278.93515000000002</v>
      </c>
      <c r="L58" s="139">
        <v>0</v>
      </c>
      <c r="M58" s="138">
        <v>21633000000</v>
      </c>
      <c r="N58" s="3">
        <v>3.0000000000000001E-5</v>
      </c>
      <c r="O58" s="140">
        <v>0.63585000000000003</v>
      </c>
      <c r="P58" s="147"/>
      <c r="Q58" s="148"/>
      <c r="R58" s="149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</row>
    <row r="59" spans="2:75" s="1" customFormat="1" x14ac:dyDescent="0.3">
      <c r="B59" s="138">
        <v>168692000000000</v>
      </c>
      <c r="C59" s="5">
        <v>3.9411100000000001</v>
      </c>
      <c r="D59" s="139">
        <v>1.1E-4</v>
      </c>
      <c r="E59" s="142">
        <v>0.21836</v>
      </c>
      <c r="F59" s="3">
        <v>869615000000000</v>
      </c>
      <c r="G59" s="140">
        <v>3.2732700000000001</v>
      </c>
      <c r="H59" s="142">
        <v>5</v>
      </c>
      <c r="I59" s="5">
        <v>4.5</v>
      </c>
      <c r="J59" s="3">
        <v>1.1E-4</v>
      </c>
      <c r="K59" s="5">
        <v>222.76516000000001</v>
      </c>
      <c r="L59" s="139">
        <v>0</v>
      </c>
      <c r="M59" s="138">
        <v>68409700000</v>
      </c>
      <c r="N59" s="3">
        <v>1.1E-4</v>
      </c>
      <c r="O59" s="140">
        <v>0.77612000000000003</v>
      </c>
      <c r="P59" s="147"/>
      <c r="Q59" s="148"/>
      <c r="R59" s="149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</row>
    <row r="60" spans="2:75" s="1" customFormat="1" x14ac:dyDescent="0.3">
      <c r="B60" s="138">
        <v>313346000000000</v>
      </c>
      <c r="C60" s="5">
        <v>7.7491500000000002</v>
      </c>
      <c r="D60" s="139">
        <v>3.8999999999999999E-4</v>
      </c>
      <c r="E60" s="142">
        <v>0.13074</v>
      </c>
      <c r="F60" s="3">
        <v>2749960000000000</v>
      </c>
      <c r="G60" s="140">
        <v>3.2732700000000001</v>
      </c>
      <c r="H60" s="142">
        <v>4</v>
      </c>
      <c r="I60" s="5">
        <v>4</v>
      </c>
      <c r="J60" s="3">
        <v>3.8999999999999999E-4</v>
      </c>
      <c r="K60" s="5">
        <v>172.91371000000001</v>
      </c>
      <c r="L60" s="139">
        <v>0</v>
      </c>
      <c r="M60" s="138">
        <v>216330000000</v>
      </c>
      <c r="N60" s="3">
        <v>4.0000000000000002E-4</v>
      </c>
      <c r="O60" s="140">
        <v>0.89978999999999998</v>
      </c>
      <c r="P60" s="147"/>
      <c r="Q60" s="148"/>
      <c r="R60" s="149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</row>
    <row r="61" spans="2:75" s="1" customFormat="1" x14ac:dyDescent="0.3">
      <c r="B61" s="138">
        <v>558639000000000</v>
      </c>
      <c r="C61" s="5">
        <v>9.4488500000000002</v>
      </c>
      <c r="D61" s="139">
        <v>8.4999999999999995E-4</v>
      </c>
      <c r="E61" s="142">
        <v>7.7799999999999994E-2</v>
      </c>
      <c r="F61" s="3">
        <v>8696150000000000</v>
      </c>
      <c r="G61" s="140">
        <v>2.7627600000000001</v>
      </c>
      <c r="H61" s="142">
        <v>3</v>
      </c>
      <c r="I61" s="5">
        <v>3.5</v>
      </c>
      <c r="J61" s="3">
        <v>8.5999999999999998E-4</v>
      </c>
      <c r="K61" s="5">
        <v>146.62992</v>
      </c>
      <c r="L61" s="139">
        <v>0</v>
      </c>
      <c r="M61" s="138">
        <v>684097000000</v>
      </c>
      <c r="N61" s="3">
        <v>8.5999999999999998E-4</v>
      </c>
      <c r="O61" s="140">
        <v>0.61851</v>
      </c>
      <c r="P61" s="147"/>
      <c r="Q61" s="148"/>
      <c r="R61" s="149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</row>
    <row r="62" spans="2:75" s="1" customFormat="1" x14ac:dyDescent="0.3">
      <c r="B62" s="138">
        <v>944391000000000</v>
      </c>
      <c r="C62" s="5">
        <v>10.044090000000001</v>
      </c>
      <c r="D62" s="139">
        <v>1.5200000000000001E-3</v>
      </c>
      <c r="E62" s="142">
        <v>4.7530000000000003E-2</v>
      </c>
      <c r="F62" s="3">
        <v>2.74996E+16</v>
      </c>
      <c r="G62" s="140">
        <v>2.2522500000000001</v>
      </c>
      <c r="H62" s="142">
        <v>2</v>
      </c>
      <c r="I62" s="5">
        <v>3</v>
      </c>
      <c r="J62" s="3">
        <v>1.5399999999999999E-3</v>
      </c>
      <c r="K62" s="5">
        <v>131.18446</v>
      </c>
      <c r="L62" s="139">
        <v>1.0000000000000001E-5</v>
      </c>
      <c r="M62" s="138">
        <v>2163300000000</v>
      </c>
      <c r="N62" s="3">
        <v>1.5499999999999999E-3</v>
      </c>
      <c r="O62" s="140">
        <v>0.35088000000000003</v>
      </c>
      <c r="P62" s="147"/>
      <c r="Q62" s="148"/>
      <c r="R62" s="149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</row>
    <row r="63" spans="2:75" s="1" customFormat="1" x14ac:dyDescent="0.3">
      <c r="B63" s="138">
        <v>1472190000000000</v>
      </c>
      <c r="C63" s="5">
        <v>9.81874</v>
      </c>
      <c r="D63" s="140">
        <v>2.32E-3</v>
      </c>
      <c r="E63" s="142">
        <v>3.1019999999999999E-2</v>
      </c>
      <c r="F63" s="3">
        <v>8.69615E+16</v>
      </c>
      <c r="G63" s="140">
        <v>1.7417400000000001</v>
      </c>
      <c r="H63" s="142">
        <v>1</v>
      </c>
      <c r="I63" s="5">
        <v>2.5</v>
      </c>
      <c r="J63" s="5">
        <v>2.3400000000000001E-3</v>
      </c>
      <c r="K63" s="5">
        <v>122.24405</v>
      </c>
      <c r="L63" s="139">
        <v>1.0000000000000001E-5</v>
      </c>
      <c r="M63" s="138">
        <v>6840970000000</v>
      </c>
      <c r="N63" s="5">
        <v>2.3500000000000001E-3</v>
      </c>
      <c r="O63" s="140">
        <v>0.1686</v>
      </c>
      <c r="P63" s="147"/>
      <c r="Q63" s="148"/>
      <c r="R63" s="149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  <c r="BU63" s="110"/>
      <c r="BV63" s="110"/>
      <c r="BW63" s="110"/>
    </row>
    <row r="64" spans="2:75" s="1" customFormat="1" x14ac:dyDescent="0.3">
      <c r="B64" s="138"/>
      <c r="C64" s="5"/>
      <c r="D64" s="140"/>
      <c r="E64" s="142"/>
      <c r="F64" s="3"/>
      <c r="G64" s="140"/>
      <c r="H64" s="142"/>
      <c r="I64" s="5"/>
      <c r="J64" s="5"/>
      <c r="K64" s="5"/>
      <c r="L64" s="139"/>
      <c r="M64" s="138"/>
      <c r="N64" s="5"/>
      <c r="O64" s="140"/>
      <c r="P64" s="147"/>
      <c r="Q64" s="148"/>
      <c r="R64" s="149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  <c r="BI64" s="110"/>
      <c r="BJ64" s="110"/>
      <c r="BK64" s="110"/>
      <c r="BL64" s="110"/>
      <c r="BM64" s="110"/>
      <c r="BN64" s="110"/>
      <c r="BO64" s="110"/>
      <c r="BP64" s="110"/>
      <c r="BQ64" s="110"/>
      <c r="BR64" s="110"/>
      <c r="BS64" s="110"/>
      <c r="BT64" s="110"/>
      <c r="BU64" s="110"/>
      <c r="BV64" s="110"/>
      <c r="BW64" s="110"/>
    </row>
    <row r="65" spans="1:75" s="1" customFormat="1" x14ac:dyDescent="0.3">
      <c r="A65" s="1">
        <v>490</v>
      </c>
      <c r="B65" s="138">
        <v>90196100000000</v>
      </c>
      <c r="C65" s="5">
        <v>1.4048099999999999</v>
      </c>
      <c r="D65" s="139">
        <v>2.0000000000000002E-5</v>
      </c>
      <c r="E65" s="142">
        <v>0.34317999999999999</v>
      </c>
      <c r="F65" s="3">
        <v>294117000000000</v>
      </c>
      <c r="G65" s="140">
        <v>3.2732700000000001</v>
      </c>
      <c r="H65" s="142">
        <v>6</v>
      </c>
      <c r="I65" s="5">
        <v>5</v>
      </c>
      <c r="J65" s="3">
        <v>3.0000000000000001E-5</v>
      </c>
      <c r="K65" s="5">
        <v>272.90870999999999</v>
      </c>
      <c r="L65" s="139">
        <v>-1.0000000000000001E-5</v>
      </c>
      <c r="M65" s="138">
        <v>21691100000</v>
      </c>
      <c r="N65" s="3">
        <v>2.0000000000000002E-5</v>
      </c>
      <c r="O65" s="140">
        <v>0.43769999999999998</v>
      </c>
      <c r="P65" s="147"/>
      <c r="Q65" s="148"/>
      <c r="R65" s="149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  <c r="BI65" s="110"/>
      <c r="BJ65" s="110"/>
      <c r="BK65" s="110"/>
      <c r="BL65" s="110"/>
      <c r="BM65" s="110"/>
      <c r="BN65" s="110"/>
      <c r="BO65" s="110"/>
      <c r="BP65" s="110"/>
      <c r="BQ65" s="110"/>
      <c r="BR65" s="110"/>
      <c r="BS65" s="110"/>
      <c r="BT65" s="110"/>
      <c r="BU65" s="110"/>
      <c r="BV65" s="110"/>
      <c r="BW65" s="110"/>
    </row>
    <row r="66" spans="1:75" s="1" customFormat="1" x14ac:dyDescent="0.3">
      <c r="B66" s="138">
        <v>175106000000000</v>
      </c>
      <c r="C66" s="5">
        <v>3.0406200000000001</v>
      </c>
      <c r="D66" s="139">
        <v>9.0000000000000006E-5</v>
      </c>
      <c r="E66" s="142">
        <v>0.21206</v>
      </c>
      <c r="F66" s="3">
        <v>930080000000000</v>
      </c>
      <c r="G66" s="140">
        <v>3.2732700000000001</v>
      </c>
      <c r="H66" s="142">
        <v>5</v>
      </c>
      <c r="I66" s="5">
        <v>4.5</v>
      </c>
      <c r="J66" s="3">
        <v>9.0000000000000006E-5</v>
      </c>
      <c r="K66" s="5">
        <v>233.88526999999999</v>
      </c>
      <c r="L66" s="139">
        <v>0</v>
      </c>
      <c r="M66" s="138">
        <v>68593400000</v>
      </c>
      <c r="N66" s="3">
        <v>9.0000000000000006E-5</v>
      </c>
      <c r="O66" s="140">
        <v>0.58094000000000001</v>
      </c>
      <c r="P66" s="147"/>
      <c r="Q66" s="148"/>
      <c r="R66" s="149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  <c r="BI66" s="110"/>
      <c r="BJ66" s="110"/>
      <c r="BK66" s="110"/>
      <c r="BL66" s="110"/>
      <c r="BM66" s="110"/>
      <c r="BN66" s="110"/>
      <c r="BO66" s="110"/>
      <c r="BP66" s="110"/>
      <c r="BQ66" s="110"/>
      <c r="BR66" s="110"/>
      <c r="BS66" s="110"/>
      <c r="BT66" s="110"/>
      <c r="BU66" s="110"/>
      <c r="BV66" s="110"/>
      <c r="BW66" s="110"/>
    </row>
    <row r="67" spans="1:75" s="1" customFormat="1" x14ac:dyDescent="0.3">
      <c r="B67" s="138">
        <v>324472000000000</v>
      </c>
      <c r="C67" s="5">
        <v>6.2156500000000001</v>
      </c>
      <c r="D67" s="139">
        <v>3.2000000000000003E-4</v>
      </c>
      <c r="E67" s="142">
        <v>0.12681999999999999</v>
      </c>
      <c r="F67" s="3">
        <v>2941170000000000</v>
      </c>
      <c r="G67" s="140">
        <v>3.2732700000000001</v>
      </c>
      <c r="H67" s="142">
        <v>4</v>
      </c>
      <c r="I67" s="5">
        <v>4</v>
      </c>
      <c r="J67" s="3">
        <v>3.3E-4</v>
      </c>
      <c r="K67" s="5">
        <v>178.94865999999999</v>
      </c>
      <c r="L67" s="139">
        <v>0</v>
      </c>
      <c r="M67" s="138">
        <v>216911000000</v>
      </c>
      <c r="N67" s="3">
        <v>3.3E-4</v>
      </c>
      <c r="O67" s="140">
        <v>0.69838</v>
      </c>
      <c r="P67" s="147"/>
      <c r="Q67" s="148"/>
      <c r="R67" s="149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</row>
    <row r="68" spans="1:75" s="1" customFormat="1" x14ac:dyDescent="0.3">
      <c r="B68" s="138">
        <v>577038000000000</v>
      </c>
      <c r="C68" s="5">
        <v>8.2782099999999996</v>
      </c>
      <c r="D68" s="139">
        <v>7.6999999999999996E-4</v>
      </c>
      <c r="E68" s="142">
        <v>7.5499999999999998E-2</v>
      </c>
      <c r="F68" s="3">
        <v>9300800000000000</v>
      </c>
      <c r="G68" s="140">
        <v>2.7627600000000001</v>
      </c>
      <c r="H68" s="142">
        <v>3</v>
      </c>
      <c r="I68" s="5">
        <v>3.5</v>
      </c>
      <c r="J68" s="3">
        <v>7.7999999999999999E-4</v>
      </c>
      <c r="K68" s="5">
        <v>148.88871</v>
      </c>
      <c r="L68" s="140">
        <v>0</v>
      </c>
      <c r="M68" s="138">
        <v>685934000000</v>
      </c>
      <c r="N68" s="3">
        <v>7.7999999999999999E-4</v>
      </c>
      <c r="O68" s="140">
        <v>0.52319000000000004</v>
      </c>
      <c r="P68" s="147"/>
      <c r="Q68" s="148"/>
      <c r="R68" s="149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10"/>
      <c r="BS68" s="110"/>
      <c r="BT68" s="110"/>
      <c r="BU68" s="110"/>
      <c r="BV68" s="110"/>
      <c r="BW68" s="110"/>
    </row>
    <row r="69" spans="1:75" s="1" customFormat="1" x14ac:dyDescent="0.3">
      <c r="B69" s="138">
        <v>971673000000000</v>
      </c>
      <c r="C69" s="5">
        <v>9.5027100000000004</v>
      </c>
      <c r="D69" s="140">
        <v>1.48E-3</v>
      </c>
      <c r="E69" s="142">
        <v>4.6260000000000003E-2</v>
      </c>
      <c r="F69" s="3">
        <v>2.94117E+16</v>
      </c>
      <c r="G69" s="140">
        <v>2.2522500000000001</v>
      </c>
      <c r="H69" s="142">
        <v>2</v>
      </c>
      <c r="I69" s="5">
        <v>3</v>
      </c>
      <c r="J69" s="5">
        <v>1.5E-3</v>
      </c>
      <c r="K69" s="5">
        <v>131.10276999999999</v>
      </c>
      <c r="L69" s="139">
        <v>1.0000000000000001E-5</v>
      </c>
      <c r="M69" s="138">
        <v>2169110000000</v>
      </c>
      <c r="N69" s="5">
        <v>1.5E-3</v>
      </c>
      <c r="O69" s="140">
        <v>0.31935000000000002</v>
      </c>
      <c r="P69" s="147"/>
      <c r="Q69" s="148"/>
      <c r="R69" s="149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</row>
    <row r="70" spans="1:75" s="1" customFormat="1" x14ac:dyDescent="0.3">
      <c r="B70" s="138">
        <v>1505230000000000</v>
      </c>
      <c r="C70" s="5">
        <v>9.4828200000000002</v>
      </c>
      <c r="D70" s="140">
        <v>2.2899999999999999E-3</v>
      </c>
      <c r="E70" s="142">
        <v>3.0360000000000002E-2</v>
      </c>
      <c r="F70" s="3">
        <v>9.3008E+16</v>
      </c>
      <c r="G70" s="140">
        <v>1.7417400000000001</v>
      </c>
      <c r="H70" s="142">
        <v>1</v>
      </c>
      <c r="I70" s="5">
        <v>2.5</v>
      </c>
      <c r="J70" s="5">
        <v>2.31E-3</v>
      </c>
      <c r="K70" s="5">
        <v>121.83049</v>
      </c>
      <c r="L70" s="139">
        <v>1.0000000000000001E-5</v>
      </c>
      <c r="M70" s="138">
        <v>6859340000000</v>
      </c>
      <c r="N70" s="5">
        <v>2.32E-3</v>
      </c>
      <c r="O70" s="140">
        <v>0.15567</v>
      </c>
      <c r="P70" s="147"/>
      <c r="Q70" s="148"/>
      <c r="R70" s="149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  <c r="BU70" s="110"/>
      <c r="BV70" s="110"/>
      <c r="BW70" s="110"/>
    </row>
    <row r="71" spans="1:75" s="1" customFormat="1" x14ac:dyDescent="0.3">
      <c r="B71" s="138">
        <v>90196100000000</v>
      </c>
      <c r="C71" s="141">
        <v>1.43205</v>
      </c>
      <c r="D71" s="139">
        <v>2.0000000000000002E-5</v>
      </c>
      <c r="E71" s="142">
        <v>0.34317999999999999</v>
      </c>
      <c r="F71" s="3">
        <v>294117000000000</v>
      </c>
      <c r="G71" s="140">
        <v>3.2732700000000001</v>
      </c>
      <c r="H71" s="142">
        <v>6</v>
      </c>
      <c r="I71" s="5">
        <v>5</v>
      </c>
      <c r="J71" s="3">
        <v>3.0000000000000001E-5</v>
      </c>
      <c r="K71" s="5">
        <v>282.45281999999997</v>
      </c>
      <c r="L71" s="139">
        <v>-1.0000000000000001E-5</v>
      </c>
      <c r="M71" s="138">
        <v>21691100000</v>
      </c>
      <c r="N71" s="3">
        <v>2.0000000000000002E-5</v>
      </c>
      <c r="O71" s="140">
        <v>0.44596999999999998</v>
      </c>
      <c r="P71" s="147"/>
      <c r="Q71" s="148"/>
      <c r="R71" s="149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</row>
    <row r="72" spans="1:75" s="1" customFormat="1" x14ac:dyDescent="0.3">
      <c r="B72" s="138">
        <v>175106000000000</v>
      </c>
      <c r="C72" s="5">
        <v>3.3058900000000002</v>
      </c>
      <c r="D72" s="139">
        <v>9.0000000000000006E-5</v>
      </c>
      <c r="E72" s="142">
        <v>0.21206</v>
      </c>
      <c r="F72" s="3">
        <v>930080000000000</v>
      </c>
      <c r="G72" s="140">
        <v>3.2732700000000001</v>
      </c>
      <c r="H72" s="142">
        <v>5</v>
      </c>
      <c r="I72" s="5">
        <v>4.5</v>
      </c>
      <c r="J72" s="3">
        <v>1E-4</v>
      </c>
      <c r="K72" s="5">
        <v>230.43796</v>
      </c>
      <c r="L72" s="140">
        <v>0</v>
      </c>
      <c r="M72" s="138">
        <v>68593400000</v>
      </c>
      <c r="N72" s="3">
        <v>9.0000000000000006E-5</v>
      </c>
      <c r="O72" s="140">
        <v>0.63163999999999998</v>
      </c>
      <c r="P72" s="147"/>
      <c r="Q72" s="148"/>
      <c r="R72" s="149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</row>
    <row r="73" spans="1:75" s="1" customFormat="1" x14ac:dyDescent="0.3">
      <c r="B73" s="138">
        <v>324472000000000</v>
      </c>
      <c r="C73" s="5">
        <v>6.7660299999999998</v>
      </c>
      <c r="D73" s="139">
        <v>3.5E-4</v>
      </c>
      <c r="E73" s="142">
        <v>0.12681999999999999</v>
      </c>
      <c r="F73" s="3">
        <v>2941170000000000</v>
      </c>
      <c r="G73" s="140">
        <v>3.2732700000000001</v>
      </c>
      <c r="H73" s="142">
        <v>4</v>
      </c>
      <c r="I73" s="5">
        <v>4</v>
      </c>
      <c r="J73" s="3">
        <v>3.6000000000000002E-4</v>
      </c>
      <c r="K73" s="5">
        <v>176.45023</v>
      </c>
      <c r="L73" s="140">
        <v>0</v>
      </c>
      <c r="M73" s="138">
        <v>216911000000</v>
      </c>
      <c r="N73" s="3">
        <v>3.6000000000000002E-4</v>
      </c>
      <c r="O73" s="140">
        <v>0.76036999999999999</v>
      </c>
      <c r="P73" s="147"/>
      <c r="Q73" s="148"/>
      <c r="R73" s="149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</row>
    <row r="74" spans="1:75" s="1" customFormat="1" x14ac:dyDescent="0.3">
      <c r="B74" s="138">
        <v>577038000000000</v>
      </c>
      <c r="C74" s="5">
        <v>8.5524500000000003</v>
      </c>
      <c r="D74" s="139">
        <v>7.9000000000000001E-4</v>
      </c>
      <c r="E74" s="142">
        <v>7.5499999999999998E-2</v>
      </c>
      <c r="F74" s="3">
        <v>9300800000000000</v>
      </c>
      <c r="G74" s="140">
        <v>2.7627600000000001</v>
      </c>
      <c r="H74" s="142">
        <v>3</v>
      </c>
      <c r="I74" s="5">
        <v>3.5</v>
      </c>
      <c r="J74" s="3">
        <v>8.0000000000000004E-4</v>
      </c>
      <c r="K74" s="5">
        <v>148.05074999999999</v>
      </c>
      <c r="L74" s="139">
        <v>0</v>
      </c>
      <c r="M74" s="138">
        <v>685934000000</v>
      </c>
      <c r="N74" s="3">
        <v>8.0999999999999996E-4</v>
      </c>
      <c r="O74" s="140">
        <v>0.54057999999999995</v>
      </c>
      <c r="P74" s="147"/>
      <c r="Q74" s="148"/>
      <c r="R74" s="149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  <c r="BU74" s="110"/>
      <c r="BV74" s="110"/>
      <c r="BW74" s="110"/>
    </row>
    <row r="75" spans="1:75" s="1" customFormat="1" x14ac:dyDescent="0.3">
      <c r="B75" s="138">
        <v>971673000000000</v>
      </c>
      <c r="C75" s="5">
        <v>9.5279000000000007</v>
      </c>
      <c r="D75" s="139">
        <v>1.48E-3</v>
      </c>
      <c r="E75" s="142">
        <v>4.6260000000000003E-2</v>
      </c>
      <c r="F75" s="3">
        <v>2.94117E+16</v>
      </c>
      <c r="G75" s="140">
        <v>2.2522500000000001</v>
      </c>
      <c r="H75" s="142">
        <v>2</v>
      </c>
      <c r="I75" s="5">
        <v>3</v>
      </c>
      <c r="J75" s="3">
        <v>1.5E-3</v>
      </c>
      <c r="K75" s="5">
        <v>131.41267999999999</v>
      </c>
      <c r="L75" s="139">
        <v>1.0000000000000001E-5</v>
      </c>
      <c r="M75" s="138">
        <v>2169110000000</v>
      </c>
      <c r="N75" s="3">
        <v>1.5100000000000001E-3</v>
      </c>
      <c r="O75" s="140">
        <v>0.32018000000000002</v>
      </c>
      <c r="P75" s="147"/>
      <c r="Q75" s="148"/>
      <c r="R75" s="149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10"/>
      <c r="BS75" s="110"/>
      <c r="BT75" s="110"/>
      <c r="BU75" s="110"/>
      <c r="BV75" s="110"/>
      <c r="BW75" s="110"/>
    </row>
    <row r="76" spans="1:75" s="1" customFormat="1" x14ac:dyDescent="0.3">
      <c r="B76" s="138">
        <v>1505230000000000</v>
      </c>
      <c r="C76" s="5">
        <v>9.5937199999999994</v>
      </c>
      <c r="D76" s="140">
        <v>2.31E-3</v>
      </c>
      <c r="E76" s="142">
        <v>3.0360000000000002E-2</v>
      </c>
      <c r="F76" s="3">
        <v>9.3008E+16</v>
      </c>
      <c r="G76" s="140">
        <v>1.7417400000000001</v>
      </c>
      <c r="H76" s="142">
        <v>1</v>
      </c>
      <c r="I76" s="5">
        <v>2.5</v>
      </c>
      <c r="J76" s="5">
        <v>2.3400000000000001E-3</v>
      </c>
      <c r="K76" s="5">
        <v>121.78993</v>
      </c>
      <c r="L76" s="139">
        <v>1.0000000000000001E-5</v>
      </c>
      <c r="M76" s="138">
        <v>6859340000000</v>
      </c>
      <c r="N76" s="5">
        <v>2.3500000000000001E-3</v>
      </c>
      <c r="O76" s="140">
        <v>0.15748999999999999</v>
      </c>
      <c r="P76" s="147"/>
      <c r="Q76" s="148"/>
      <c r="R76" s="149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  <c r="BI76" s="110"/>
      <c r="BJ76" s="110"/>
      <c r="BK76" s="110"/>
      <c r="BL76" s="110"/>
      <c r="BM76" s="110"/>
      <c r="BN76" s="110"/>
      <c r="BO76" s="110"/>
      <c r="BP76" s="110"/>
      <c r="BQ76" s="110"/>
      <c r="BR76" s="110"/>
      <c r="BS76" s="110"/>
      <c r="BT76" s="110"/>
      <c r="BU76" s="110"/>
      <c r="BV76" s="110"/>
      <c r="BW76" s="110"/>
    </row>
    <row r="77" spans="1:75" s="1" customFormat="1" x14ac:dyDescent="0.3">
      <c r="B77" s="138">
        <v>90196100000000</v>
      </c>
      <c r="C77" s="5">
        <v>1.8484</v>
      </c>
      <c r="D77" s="139">
        <v>3.0000000000000001E-5</v>
      </c>
      <c r="E77" s="142">
        <v>0.34317999999999999</v>
      </c>
      <c r="F77" s="3">
        <v>294117000000000</v>
      </c>
      <c r="G77" s="140">
        <v>3.2732700000000001</v>
      </c>
      <c r="H77" s="142">
        <v>6</v>
      </c>
      <c r="I77" s="5">
        <v>5</v>
      </c>
      <c r="J77" s="3">
        <v>3.0000000000000001E-5</v>
      </c>
      <c r="K77" s="5">
        <v>279.58368000000002</v>
      </c>
      <c r="L77" s="140">
        <v>0</v>
      </c>
      <c r="M77" s="138">
        <v>21691100000</v>
      </c>
      <c r="N77" s="3">
        <v>3.0000000000000001E-5</v>
      </c>
      <c r="O77" s="140">
        <v>0.57408999999999999</v>
      </c>
      <c r="P77" s="147"/>
      <c r="Q77" s="148"/>
      <c r="R77" s="149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0"/>
      <c r="BK77" s="110"/>
      <c r="BL77" s="110"/>
      <c r="BM77" s="110"/>
      <c r="BN77" s="110"/>
      <c r="BO77" s="110"/>
      <c r="BP77" s="110"/>
      <c r="BQ77" s="110"/>
      <c r="BR77" s="110"/>
      <c r="BS77" s="110"/>
      <c r="BT77" s="110"/>
      <c r="BU77" s="110"/>
      <c r="BV77" s="110"/>
      <c r="BW77" s="110"/>
    </row>
    <row r="78" spans="1:75" s="1" customFormat="1" x14ac:dyDescent="0.3">
      <c r="B78" s="138">
        <v>175106000000000</v>
      </c>
      <c r="C78" s="5">
        <v>3.43886</v>
      </c>
      <c r="D78" s="139">
        <v>1E-4</v>
      </c>
      <c r="E78" s="142">
        <v>0.21206</v>
      </c>
      <c r="F78" s="3">
        <v>930080000000000</v>
      </c>
      <c r="G78" s="140">
        <v>3.2732700000000001</v>
      </c>
      <c r="H78" s="142">
        <v>5</v>
      </c>
      <c r="I78" s="5">
        <v>4.5</v>
      </c>
      <c r="J78" s="3">
        <v>1E-4</v>
      </c>
      <c r="K78" s="5">
        <v>228.26907</v>
      </c>
      <c r="L78" s="139">
        <v>0</v>
      </c>
      <c r="M78" s="138">
        <v>68593400000</v>
      </c>
      <c r="N78" s="3">
        <v>1E-4</v>
      </c>
      <c r="O78" s="140">
        <v>0.65681</v>
      </c>
      <c r="P78" s="147"/>
      <c r="Q78" s="148"/>
      <c r="R78" s="149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10"/>
      <c r="BS78" s="110"/>
      <c r="BT78" s="110"/>
      <c r="BU78" s="110"/>
      <c r="BV78" s="110"/>
      <c r="BW78" s="110"/>
    </row>
    <row r="79" spans="1:75" s="1" customFormat="1" x14ac:dyDescent="0.3">
      <c r="B79" s="138">
        <v>324472000000000</v>
      </c>
      <c r="C79" s="5">
        <v>6.6750400000000001</v>
      </c>
      <c r="D79" s="139">
        <v>3.5E-4</v>
      </c>
      <c r="E79" s="142">
        <v>0.12681999999999999</v>
      </c>
      <c r="F79" s="3">
        <v>2941170000000000</v>
      </c>
      <c r="G79" s="140">
        <v>3.2732700000000001</v>
      </c>
      <c r="H79" s="142">
        <v>4</v>
      </c>
      <c r="I79" s="5">
        <v>4</v>
      </c>
      <c r="J79" s="3">
        <v>3.5E-4</v>
      </c>
      <c r="K79" s="5">
        <v>175.6377</v>
      </c>
      <c r="L79" s="139">
        <v>0</v>
      </c>
      <c r="M79" s="138">
        <v>216911000000</v>
      </c>
      <c r="N79" s="3">
        <v>3.5E-4</v>
      </c>
      <c r="O79" s="140">
        <v>0.75012999999999996</v>
      </c>
      <c r="P79" s="147"/>
      <c r="Q79" s="148"/>
      <c r="R79" s="149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10"/>
      <c r="BS79" s="110"/>
      <c r="BT79" s="110"/>
      <c r="BU79" s="110"/>
      <c r="BV79" s="110"/>
      <c r="BW79" s="110"/>
    </row>
    <row r="80" spans="1:75" s="1" customFormat="1" x14ac:dyDescent="0.3">
      <c r="B80" s="138">
        <v>577038000000000</v>
      </c>
      <c r="C80" s="5">
        <v>8.5456599999999998</v>
      </c>
      <c r="D80" s="139">
        <v>7.9000000000000001E-4</v>
      </c>
      <c r="E80" s="142">
        <v>7.5499999999999998E-2</v>
      </c>
      <c r="F80" s="3">
        <v>9300800000000000</v>
      </c>
      <c r="G80" s="140">
        <v>2.7627600000000001</v>
      </c>
      <c r="H80" s="142">
        <v>3</v>
      </c>
      <c r="I80" s="5">
        <v>3.5</v>
      </c>
      <c r="J80" s="3">
        <v>8.0000000000000004E-4</v>
      </c>
      <c r="K80" s="5">
        <v>147.40948</v>
      </c>
      <c r="L80" s="139">
        <v>0</v>
      </c>
      <c r="M80" s="138">
        <v>685934000000</v>
      </c>
      <c r="N80" s="3">
        <v>8.0000000000000004E-4</v>
      </c>
      <c r="O80" s="140">
        <v>0.54015999999999997</v>
      </c>
      <c r="P80" s="147"/>
      <c r="Q80" s="148"/>
      <c r="R80" s="149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  <c r="BI80" s="110"/>
      <c r="BJ80" s="110"/>
      <c r="BK80" s="110"/>
      <c r="BL80" s="110"/>
      <c r="BM80" s="110"/>
      <c r="BN80" s="110"/>
      <c r="BO80" s="110"/>
      <c r="BP80" s="110"/>
      <c r="BQ80" s="110"/>
      <c r="BR80" s="110"/>
      <c r="BS80" s="110"/>
      <c r="BT80" s="110"/>
      <c r="BU80" s="110"/>
      <c r="BV80" s="110"/>
      <c r="BW80" s="110"/>
    </row>
    <row r="81" spans="1:75" s="1" customFormat="1" x14ac:dyDescent="0.3">
      <c r="B81" s="138">
        <v>971673000000000</v>
      </c>
      <c r="C81" s="5">
        <v>9.4040700000000008</v>
      </c>
      <c r="D81" s="139">
        <v>1.4599999999999999E-3</v>
      </c>
      <c r="E81" s="142">
        <v>4.6260000000000003E-2</v>
      </c>
      <c r="F81" s="3">
        <v>2.94117E+16</v>
      </c>
      <c r="G81" s="140">
        <v>2.2522500000000001</v>
      </c>
      <c r="H81" s="142">
        <v>2</v>
      </c>
      <c r="I81" s="5">
        <v>3</v>
      </c>
      <c r="J81" s="3">
        <v>1.48E-3</v>
      </c>
      <c r="K81" s="5">
        <v>131.53595000000001</v>
      </c>
      <c r="L81" s="139">
        <v>1.0000000000000001E-5</v>
      </c>
      <c r="M81" s="138">
        <v>2169110000000</v>
      </c>
      <c r="N81" s="3">
        <v>1.49E-3</v>
      </c>
      <c r="O81" s="140">
        <v>0.31601000000000001</v>
      </c>
      <c r="P81" s="147"/>
      <c r="Q81" s="148"/>
      <c r="R81" s="149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  <c r="BI81" s="110"/>
      <c r="BJ81" s="110"/>
      <c r="BK81" s="110"/>
      <c r="BL81" s="110"/>
      <c r="BM81" s="110"/>
      <c r="BN81" s="110"/>
      <c r="BO81" s="110"/>
      <c r="BP81" s="110"/>
      <c r="BQ81" s="110"/>
      <c r="BR81" s="110"/>
      <c r="BS81" s="110"/>
      <c r="BT81" s="110"/>
      <c r="BU81" s="110"/>
      <c r="BV81" s="110"/>
      <c r="BW81" s="110"/>
    </row>
    <row r="82" spans="1:75" s="1" customFormat="1" x14ac:dyDescent="0.3">
      <c r="B82" s="138">
        <v>1505230000000000</v>
      </c>
      <c r="C82" s="5">
        <v>9.3739399999999993</v>
      </c>
      <c r="D82" s="140">
        <v>2.2599999999999999E-3</v>
      </c>
      <c r="E82" s="142">
        <v>3.0360000000000002E-2</v>
      </c>
      <c r="F82" s="3">
        <v>9.3008E+16</v>
      </c>
      <c r="G82" s="140">
        <v>1.7417400000000001</v>
      </c>
      <c r="H82" s="142">
        <v>1</v>
      </c>
      <c r="I82" s="5">
        <v>2.5</v>
      </c>
      <c r="J82" s="5">
        <v>2.2799999999999999E-3</v>
      </c>
      <c r="K82" s="5">
        <v>122.48981999999999</v>
      </c>
      <c r="L82" s="139">
        <v>1.0000000000000001E-5</v>
      </c>
      <c r="M82" s="138">
        <v>6859340000000</v>
      </c>
      <c r="N82" s="5">
        <v>2.2899999999999999E-3</v>
      </c>
      <c r="O82" s="140">
        <v>0.15387000000000001</v>
      </c>
      <c r="P82" s="147"/>
      <c r="Q82" s="148"/>
      <c r="R82" s="149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10"/>
      <c r="BS82" s="110"/>
      <c r="BT82" s="110"/>
      <c r="BU82" s="110"/>
      <c r="BV82" s="110"/>
      <c r="BW82" s="110"/>
    </row>
    <row r="83" spans="1:75" s="1" customFormat="1" x14ac:dyDescent="0.3">
      <c r="B83" s="138">
        <v>90196100000000</v>
      </c>
      <c r="C83" s="5">
        <v>1.7657700000000001</v>
      </c>
      <c r="D83" s="139">
        <v>3.0000000000000001E-5</v>
      </c>
      <c r="E83" s="142">
        <v>0.34317999999999999</v>
      </c>
      <c r="F83" s="3">
        <v>294117000000000</v>
      </c>
      <c r="G83" s="140">
        <v>3.2732700000000001</v>
      </c>
      <c r="H83" s="142">
        <v>6</v>
      </c>
      <c r="I83" s="5">
        <v>5</v>
      </c>
      <c r="J83" s="3">
        <v>3.0000000000000001E-5</v>
      </c>
      <c r="K83" s="5">
        <v>264.47604000000001</v>
      </c>
      <c r="L83" s="139">
        <v>0</v>
      </c>
      <c r="M83" s="138">
        <v>21691100000</v>
      </c>
      <c r="N83" s="3">
        <v>3.0000000000000001E-5</v>
      </c>
      <c r="O83" s="140">
        <v>0.54923999999999995</v>
      </c>
      <c r="P83" s="147"/>
      <c r="Q83" s="148"/>
      <c r="R83" s="149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  <c r="BI83" s="110"/>
      <c r="BJ83" s="110"/>
      <c r="BK83" s="110"/>
      <c r="BL83" s="110"/>
      <c r="BM83" s="110"/>
      <c r="BN83" s="110"/>
      <c r="BO83" s="110"/>
      <c r="BP83" s="110"/>
      <c r="BQ83" s="110"/>
      <c r="BR83" s="110"/>
      <c r="BS83" s="110"/>
      <c r="BT83" s="110"/>
      <c r="BU83" s="110"/>
      <c r="BV83" s="110"/>
      <c r="BW83" s="110"/>
    </row>
    <row r="84" spans="1:75" s="1" customFormat="1" x14ac:dyDescent="0.3">
      <c r="B84" s="138">
        <v>175106000000000</v>
      </c>
      <c r="C84" s="5">
        <v>3.2702</v>
      </c>
      <c r="D84" s="139">
        <v>9.0000000000000006E-5</v>
      </c>
      <c r="E84" s="142">
        <v>0.21206</v>
      </c>
      <c r="F84" s="3">
        <v>930080000000000</v>
      </c>
      <c r="G84" s="140">
        <v>3.2732700000000001</v>
      </c>
      <c r="H84" s="142">
        <v>5</v>
      </c>
      <c r="I84" s="5">
        <v>4.5</v>
      </c>
      <c r="J84" s="3">
        <v>1E-4</v>
      </c>
      <c r="K84" s="5">
        <v>228.10541000000001</v>
      </c>
      <c r="L84" s="139">
        <v>0</v>
      </c>
      <c r="M84" s="138">
        <v>68593400000</v>
      </c>
      <c r="N84" s="3">
        <v>9.0000000000000006E-5</v>
      </c>
      <c r="O84" s="140">
        <v>0.62475999999999998</v>
      </c>
      <c r="P84" s="147"/>
      <c r="Q84" s="148"/>
      <c r="R84" s="149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10"/>
      <c r="BS84" s="110"/>
      <c r="BT84" s="110"/>
      <c r="BU84" s="110"/>
      <c r="BV84" s="110"/>
      <c r="BW84" s="110"/>
    </row>
    <row r="85" spans="1:75" s="1" customFormat="1" x14ac:dyDescent="0.3">
      <c r="B85" s="138">
        <v>324472000000000</v>
      </c>
      <c r="C85" s="5">
        <v>6.4808000000000003</v>
      </c>
      <c r="D85" s="139">
        <v>3.4000000000000002E-4</v>
      </c>
      <c r="E85" s="142">
        <v>0.12681999999999999</v>
      </c>
      <c r="F85" s="3">
        <v>2941170000000000</v>
      </c>
      <c r="G85" s="140">
        <v>3.2732700000000001</v>
      </c>
      <c r="H85" s="142">
        <v>4</v>
      </c>
      <c r="I85" s="5">
        <v>4</v>
      </c>
      <c r="J85" s="3">
        <v>3.4000000000000002E-4</v>
      </c>
      <c r="K85" s="5">
        <v>177.39429999999999</v>
      </c>
      <c r="L85" s="139">
        <v>0</v>
      </c>
      <c r="M85" s="138">
        <v>216911000000</v>
      </c>
      <c r="N85" s="3">
        <v>3.4000000000000002E-4</v>
      </c>
      <c r="O85" s="140">
        <v>0.72823000000000004</v>
      </c>
      <c r="P85" s="147"/>
      <c r="Q85" s="148"/>
      <c r="R85" s="149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  <c r="BI85" s="110"/>
      <c r="BJ85" s="110"/>
      <c r="BK85" s="110"/>
      <c r="BL85" s="110"/>
      <c r="BM85" s="110"/>
      <c r="BN85" s="110"/>
      <c r="BO85" s="110"/>
      <c r="BP85" s="110"/>
      <c r="BQ85" s="110"/>
      <c r="BR85" s="110"/>
      <c r="BS85" s="110"/>
      <c r="BT85" s="110"/>
      <c r="BU85" s="110"/>
      <c r="BV85" s="110"/>
      <c r="BW85" s="110"/>
    </row>
    <row r="86" spans="1:75" s="1" customFormat="1" x14ac:dyDescent="0.3">
      <c r="B86" s="138">
        <v>577038000000000</v>
      </c>
      <c r="C86" s="5">
        <v>8.4639699999999998</v>
      </c>
      <c r="D86" s="139">
        <v>7.7999999999999999E-4</v>
      </c>
      <c r="E86" s="142">
        <v>7.5499999999999998E-2</v>
      </c>
      <c r="F86" s="3">
        <v>9300800000000000</v>
      </c>
      <c r="G86" s="140">
        <v>2.7627600000000001</v>
      </c>
      <c r="H86" s="142">
        <v>3</v>
      </c>
      <c r="I86" s="5">
        <v>3.5</v>
      </c>
      <c r="J86" s="3">
        <v>8.0000000000000004E-4</v>
      </c>
      <c r="K86" s="5">
        <v>148.44202999999999</v>
      </c>
      <c r="L86" s="139">
        <v>0</v>
      </c>
      <c r="M86" s="138">
        <v>685934000000</v>
      </c>
      <c r="N86" s="3">
        <v>8.0000000000000004E-4</v>
      </c>
      <c r="O86" s="140">
        <v>0.53496999999999995</v>
      </c>
      <c r="P86" s="147"/>
      <c r="Q86" s="148"/>
      <c r="R86" s="149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  <c r="BI86" s="110"/>
      <c r="BJ86" s="110"/>
      <c r="BK86" s="110"/>
      <c r="BL86" s="110"/>
      <c r="BM86" s="110"/>
      <c r="BN86" s="110"/>
      <c r="BO86" s="110"/>
      <c r="BP86" s="110"/>
      <c r="BQ86" s="110"/>
      <c r="BR86" s="110"/>
      <c r="BS86" s="110"/>
      <c r="BT86" s="110"/>
      <c r="BU86" s="110"/>
      <c r="BV86" s="110"/>
      <c r="BW86" s="110"/>
    </row>
    <row r="87" spans="1:75" s="1" customFormat="1" x14ac:dyDescent="0.3">
      <c r="B87" s="138">
        <v>971673000000000</v>
      </c>
      <c r="C87" s="5">
        <v>9.2142499999999998</v>
      </c>
      <c r="D87" s="139">
        <v>1.4300000000000001E-3</v>
      </c>
      <c r="E87" s="142">
        <v>4.6260000000000003E-2</v>
      </c>
      <c r="F87" s="3">
        <v>2.94117E+16</v>
      </c>
      <c r="G87" s="140">
        <v>2.2522500000000001</v>
      </c>
      <c r="H87" s="142">
        <v>2</v>
      </c>
      <c r="I87" s="5">
        <v>3</v>
      </c>
      <c r="J87" s="3">
        <v>1.4499999999999999E-3</v>
      </c>
      <c r="K87" s="5">
        <v>131.97521</v>
      </c>
      <c r="L87" s="139">
        <v>1.0000000000000001E-5</v>
      </c>
      <c r="M87" s="138">
        <v>2169110000000</v>
      </c>
      <c r="N87" s="3">
        <v>1.4599999999999999E-3</v>
      </c>
      <c r="O87" s="140">
        <v>0.30962000000000001</v>
      </c>
      <c r="P87" s="147"/>
      <c r="Q87" s="148"/>
      <c r="R87" s="149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10"/>
      <c r="BS87" s="110"/>
      <c r="BT87" s="110"/>
      <c r="BU87" s="110"/>
      <c r="BV87" s="110"/>
      <c r="BW87" s="110"/>
    </row>
    <row r="88" spans="1:75" s="1" customFormat="1" x14ac:dyDescent="0.3">
      <c r="B88" s="138">
        <v>1505230000000000</v>
      </c>
      <c r="C88" s="5">
        <v>9.3055699999999995</v>
      </c>
      <c r="D88" s="140">
        <v>2.2399999999999998E-3</v>
      </c>
      <c r="E88" s="142">
        <v>3.0360000000000002E-2</v>
      </c>
      <c r="F88" s="3">
        <v>9.3008E+16</v>
      </c>
      <c r="G88" s="140">
        <v>1.7417400000000001</v>
      </c>
      <c r="H88" s="142">
        <v>1</v>
      </c>
      <c r="I88" s="5">
        <v>2.5</v>
      </c>
      <c r="J88" s="5">
        <v>2.2699999999999999E-3</v>
      </c>
      <c r="K88" s="5">
        <v>122.756</v>
      </c>
      <c r="L88" s="139">
        <v>1.0000000000000001E-5</v>
      </c>
      <c r="M88" s="138">
        <v>6859340000000</v>
      </c>
      <c r="N88" s="5">
        <v>2.2799999999999999E-3</v>
      </c>
      <c r="O88" s="140">
        <v>0.15275</v>
      </c>
      <c r="P88" s="147"/>
      <c r="Q88" s="148"/>
      <c r="R88" s="149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  <c r="BH88" s="110"/>
      <c r="BI88" s="110"/>
      <c r="BJ88" s="110"/>
      <c r="BK88" s="110"/>
      <c r="BL88" s="110"/>
      <c r="BM88" s="110"/>
      <c r="BN88" s="110"/>
      <c r="BO88" s="110"/>
      <c r="BP88" s="110"/>
      <c r="BQ88" s="110"/>
      <c r="BR88" s="110"/>
      <c r="BS88" s="110"/>
      <c r="BT88" s="110"/>
      <c r="BU88" s="110"/>
      <c r="BV88" s="110"/>
      <c r="BW88" s="110"/>
    </row>
    <row r="89" spans="1:75" s="1" customFormat="1" x14ac:dyDescent="0.3">
      <c r="B89" s="138"/>
      <c r="C89" s="5"/>
      <c r="D89" s="140"/>
      <c r="E89" s="142"/>
      <c r="F89" s="3"/>
      <c r="G89" s="140"/>
      <c r="H89" s="142"/>
      <c r="I89" s="5"/>
      <c r="J89" s="5"/>
      <c r="K89" s="5"/>
      <c r="L89" s="139"/>
      <c r="M89" s="138"/>
      <c r="N89" s="5"/>
      <c r="O89" s="140"/>
      <c r="P89" s="147"/>
      <c r="Q89" s="148"/>
      <c r="R89" s="149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  <c r="BI89" s="110"/>
      <c r="BJ89" s="110"/>
      <c r="BK89" s="110"/>
      <c r="BL89" s="110"/>
      <c r="BM89" s="110"/>
      <c r="BN89" s="110"/>
      <c r="BO89" s="110"/>
      <c r="BP89" s="110"/>
      <c r="BQ89" s="110"/>
      <c r="BR89" s="110"/>
      <c r="BS89" s="110"/>
      <c r="BT89" s="110"/>
      <c r="BU89" s="110"/>
      <c r="BV89" s="110"/>
      <c r="BW89" s="110"/>
    </row>
    <row r="90" spans="1:75" s="1" customFormat="1" x14ac:dyDescent="0.3">
      <c r="A90" s="1">
        <v>500</v>
      </c>
      <c r="B90" s="138">
        <v>102741000000000</v>
      </c>
      <c r="C90" s="5">
        <v>0.90974999999999995</v>
      </c>
      <c r="D90" s="139">
        <v>1.0000000000000001E-5</v>
      </c>
      <c r="E90" s="142">
        <v>0.31446000000000002</v>
      </c>
      <c r="F90" s="3">
        <v>365898000000000</v>
      </c>
      <c r="G90" s="140">
        <v>3.2732700000000001</v>
      </c>
      <c r="H90" s="142">
        <v>6</v>
      </c>
      <c r="I90" s="5">
        <v>5</v>
      </c>
      <c r="J90" s="3">
        <v>2.0000000000000002E-5</v>
      </c>
      <c r="K90" s="5">
        <v>297.29412000000002</v>
      </c>
      <c r="L90" s="139">
        <v>-1.0000000000000001E-5</v>
      </c>
      <c r="M90" s="138">
        <v>23986600000</v>
      </c>
      <c r="N90" s="3">
        <v>2.0000000000000002E-5</v>
      </c>
      <c r="O90" s="140">
        <v>0.25938</v>
      </c>
      <c r="P90" s="147"/>
      <c r="Q90" s="148"/>
      <c r="R90" s="149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  <c r="BI90" s="110"/>
      <c r="BJ90" s="110"/>
      <c r="BK90" s="110"/>
      <c r="BL90" s="110"/>
      <c r="BM90" s="110"/>
      <c r="BN90" s="110"/>
      <c r="BO90" s="110"/>
      <c r="BP90" s="110"/>
      <c r="BQ90" s="110"/>
      <c r="BR90" s="110"/>
      <c r="BS90" s="110"/>
      <c r="BT90" s="110"/>
      <c r="BU90" s="110"/>
      <c r="BV90" s="110"/>
      <c r="BW90" s="110"/>
    </row>
    <row r="91" spans="1:75" s="1" customFormat="1" x14ac:dyDescent="0.3">
      <c r="B91" s="138">
        <v>197468000000000</v>
      </c>
      <c r="C91" s="5">
        <v>2.29548</v>
      </c>
      <c r="D91" s="139">
        <v>6.9999999999999994E-5</v>
      </c>
      <c r="E91" s="142">
        <v>0.19267000000000001</v>
      </c>
      <c r="F91" s="3">
        <v>1157070000000000</v>
      </c>
      <c r="G91" s="140">
        <v>3.2732700000000001</v>
      </c>
      <c r="H91" s="142">
        <v>5</v>
      </c>
      <c r="I91" s="5">
        <v>4.5</v>
      </c>
      <c r="J91" s="3">
        <v>8.0000000000000007E-5</v>
      </c>
      <c r="K91" s="5">
        <v>238.64443</v>
      </c>
      <c r="L91" s="139">
        <v>0</v>
      </c>
      <c r="M91" s="138">
        <v>75852400000</v>
      </c>
      <c r="N91" s="3">
        <v>6.9999999999999994E-5</v>
      </c>
      <c r="O91" s="140">
        <v>0.39740999999999999</v>
      </c>
      <c r="P91" s="147"/>
      <c r="Q91" s="148"/>
      <c r="R91" s="149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  <c r="BI91" s="110"/>
      <c r="BJ91" s="110"/>
      <c r="BK91" s="110"/>
      <c r="BL91" s="110"/>
      <c r="BM91" s="110"/>
      <c r="BN91" s="110"/>
      <c r="BO91" s="110"/>
      <c r="BP91" s="110"/>
      <c r="BQ91" s="110"/>
      <c r="BR91" s="110"/>
      <c r="BS91" s="110"/>
      <c r="BT91" s="110"/>
      <c r="BU91" s="110"/>
      <c r="BV91" s="110"/>
      <c r="BW91" s="110"/>
    </row>
    <row r="92" spans="1:75" s="1" customFormat="1" x14ac:dyDescent="0.3">
      <c r="B92" s="138">
        <v>363058000000000</v>
      </c>
      <c r="C92" s="5">
        <v>4.8628900000000002</v>
      </c>
      <c r="D92" s="139">
        <v>2.7999999999999998E-4</v>
      </c>
      <c r="E92" s="142">
        <v>0.11489000000000001</v>
      </c>
      <c r="F92" s="3">
        <v>3658980000000000</v>
      </c>
      <c r="G92" s="140">
        <v>3.2732700000000001</v>
      </c>
      <c r="H92" s="142">
        <v>4</v>
      </c>
      <c r="I92" s="5">
        <v>4</v>
      </c>
      <c r="J92" s="3">
        <v>2.9E-4</v>
      </c>
      <c r="K92" s="5">
        <v>184.74655999999999</v>
      </c>
      <c r="L92" s="139">
        <v>0</v>
      </c>
      <c r="M92" s="138">
        <v>239866000000</v>
      </c>
      <c r="N92" s="3">
        <v>2.9E-4</v>
      </c>
      <c r="O92" s="140">
        <v>0.49115999999999999</v>
      </c>
      <c r="P92" s="147"/>
      <c r="Q92" s="148"/>
      <c r="R92" s="149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  <c r="BI92" s="110"/>
      <c r="BJ92" s="110"/>
      <c r="BK92" s="110"/>
      <c r="BL92" s="110"/>
      <c r="BM92" s="110"/>
      <c r="BN92" s="110"/>
      <c r="BO92" s="110"/>
      <c r="BP92" s="110"/>
      <c r="BQ92" s="110"/>
      <c r="BR92" s="110"/>
      <c r="BS92" s="110"/>
      <c r="BT92" s="110"/>
      <c r="BU92" s="110"/>
      <c r="BV92" s="110"/>
      <c r="BW92" s="110"/>
    </row>
    <row r="93" spans="1:75" s="1" customFormat="1" x14ac:dyDescent="0.3">
      <c r="B93" s="138">
        <v>640155000000000</v>
      </c>
      <c r="C93" s="5">
        <v>6.8950100000000001</v>
      </c>
      <c r="D93" s="139">
        <v>7.1000000000000002E-4</v>
      </c>
      <c r="E93" s="142">
        <v>6.8570000000000006E-2</v>
      </c>
      <c r="F93" s="3">
        <v>1.15707E+16</v>
      </c>
      <c r="G93" s="140">
        <v>2.7627600000000001</v>
      </c>
      <c r="H93" s="142">
        <v>3</v>
      </c>
      <c r="I93" s="5">
        <v>3.5</v>
      </c>
      <c r="J93" s="3">
        <v>7.2000000000000005E-4</v>
      </c>
      <c r="K93" s="5">
        <v>152.33733000000001</v>
      </c>
      <c r="L93" s="139">
        <v>0</v>
      </c>
      <c r="M93" s="138">
        <v>758524000000</v>
      </c>
      <c r="N93" s="3">
        <v>7.2000000000000005E-4</v>
      </c>
      <c r="O93" s="140">
        <v>0.38844000000000001</v>
      </c>
      <c r="P93" s="147"/>
      <c r="Q93" s="148"/>
      <c r="R93" s="149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10"/>
      <c r="BS93" s="110"/>
      <c r="BT93" s="110"/>
      <c r="BU93" s="110"/>
      <c r="BV93" s="110"/>
      <c r="BW93" s="110"/>
    </row>
    <row r="94" spans="1:75" s="1" customFormat="1" x14ac:dyDescent="0.3">
      <c r="B94" s="138">
        <v>1063010000000000</v>
      </c>
      <c r="C94" s="5">
        <v>8.2377900000000004</v>
      </c>
      <c r="D94" s="140">
        <v>1.4E-3</v>
      </c>
      <c r="E94" s="142">
        <v>4.2450000000000002E-2</v>
      </c>
      <c r="F94" s="3">
        <v>3.65898E+16</v>
      </c>
      <c r="G94" s="140">
        <v>2.2522500000000001</v>
      </c>
      <c r="H94" s="142">
        <v>2</v>
      </c>
      <c r="I94" s="5">
        <v>3</v>
      </c>
      <c r="J94" s="5">
        <v>1.42E-3</v>
      </c>
      <c r="K94" s="5">
        <v>132.96483000000001</v>
      </c>
      <c r="L94" s="139">
        <v>1.0000000000000001E-5</v>
      </c>
      <c r="M94" s="138">
        <v>2398660000000</v>
      </c>
      <c r="N94" s="5">
        <v>1.4300000000000001E-3</v>
      </c>
      <c r="O94" s="140">
        <v>0.24339</v>
      </c>
      <c r="P94" s="147"/>
      <c r="Q94" s="148"/>
      <c r="R94" s="149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0"/>
      <c r="BK94" s="110"/>
      <c r="BL94" s="110"/>
      <c r="BM94" s="110"/>
      <c r="BN94" s="110"/>
      <c r="BO94" s="110"/>
      <c r="BP94" s="110"/>
      <c r="BQ94" s="110"/>
      <c r="BR94" s="110"/>
      <c r="BS94" s="110"/>
      <c r="BT94" s="110"/>
      <c r="BU94" s="110"/>
      <c r="BV94" s="110"/>
      <c r="BW94" s="110"/>
    </row>
    <row r="95" spans="1:75" s="1" customFormat="1" x14ac:dyDescent="0.3">
      <c r="B95" s="138">
        <v>1621810000000000</v>
      </c>
      <c r="C95" s="5">
        <v>8.8633299999999995</v>
      </c>
      <c r="D95" s="140">
        <v>2.3E-3</v>
      </c>
      <c r="E95" s="142">
        <v>2.8240000000000001E-2</v>
      </c>
      <c r="F95" s="3">
        <v>1.15707E+17</v>
      </c>
      <c r="G95" s="140">
        <v>1.23123</v>
      </c>
      <c r="H95" s="142">
        <v>1</v>
      </c>
      <c r="I95" s="5">
        <v>2.5</v>
      </c>
      <c r="J95" s="5">
        <v>2.32E-3</v>
      </c>
      <c r="K95" s="5">
        <v>122.03017</v>
      </c>
      <c r="L95" s="139">
        <v>1.0000000000000001E-5</v>
      </c>
      <c r="M95" s="138">
        <v>7585240000000</v>
      </c>
      <c r="N95" s="5">
        <v>2.33E-3</v>
      </c>
      <c r="O95" s="140">
        <v>0.12548999999999999</v>
      </c>
      <c r="P95" s="147"/>
      <c r="Q95" s="148"/>
      <c r="R95" s="149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  <c r="BI95" s="110"/>
      <c r="BJ95" s="110"/>
      <c r="BK95" s="110"/>
      <c r="BL95" s="110"/>
      <c r="BM95" s="110"/>
      <c r="BN95" s="110"/>
      <c r="BO95" s="110"/>
      <c r="BP95" s="110"/>
      <c r="BQ95" s="110"/>
      <c r="BR95" s="110"/>
      <c r="BS95" s="110"/>
      <c r="BT95" s="110"/>
      <c r="BU95" s="110"/>
      <c r="BV95" s="110"/>
      <c r="BW95" s="110"/>
    </row>
    <row r="96" spans="1:75" s="1" customFormat="1" x14ac:dyDescent="0.3">
      <c r="B96" s="138">
        <v>102741000000000</v>
      </c>
      <c r="C96" s="5">
        <v>0.95291999999999999</v>
      </c>
      <c r="D96" s="139">
        <v>2.0000000000000002E-5</v>
      </c>
      <c r="E96" s="142">
        <v>0.31446000000000002</v>
      </c>
      <c r="F96" s="3">
        <v>365898000000000</v>
      </c>
      <c r="G96" s="140">
        <v>3.2732700000000001</v>
      </c>
      <c r="H96" s="142">
        <v>6</v>
      </c>
      <c r="I96" s="5">
        <v>5</v>
      </c>
      <c r="J96" s="3">
        <v>2.0000000000000002E-5</v>
      </c>
      <c r="K96" s="5">
        <v>278.03311000000002</v>
      </c>
      <c r="L96" s="139">
        <v>-1.0000000000000001E-5</v>
      </c>
      <c r="M96" s="138">
        <v>23986600000</v>
      </c>
      <c r="N96" s="3">
        <v>2.0000000000000002E-5</v>
      </c>
      <c r="O96" s="140">
        <v>0.27196999999999999</v>
      </c>
      <c r="P96" s="147"/>
      <c r="Q96" s="148"/>
      <c r="R96" s="149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  <c r="BI96" s="110"/>
      <c r="BJ96" s="110"/>
      <c r="BK96" s="110"/>
      <c r="BL96" s="110"/>
      <c r="BM96" s="110"/>
      <c r="BN96" s="110"/>
      <c r="BO96" s="110"/>
      <c r="BP96" s="110"/>
      <c r="BQ96" s="110"/>
      <c r="BR96" s="110"/>
      <c r="BS96" s="110"/>
      <c r="BT96" s="110"/>
      <c r="BU96" s="110"/>
      <c r="BV96" s="110"/>
      <c r="BW96" s="110"/>
    </row>
    <row r="97" spans="2:75" s="1" customFormat="1" x14ac:dyDescent="0.3">
      <c r="B97" s="138">
        <v>197468000000000</v>
      </c>
      <c r="C97" s="5">
        <v>2.1904599999999999</v>
      </c>
      <c r="D97" s="139">
        <v>6.9999999999999994E-5</v>
      </c>
      <c r="E97" s="142">
        <v>0.19267000000000001</v>
      </c>
      <c r="F97" s="3">
        <v>1157070000000000</v>
      </c>
      <c r="G97" s="140">
        <v>3.2732700000000001</v>
      </c>
      <c r="H97" s="142">
        <v>5</v>
      </c>
      <c r="I97" s="5">
        <v>4.5</v>
      </c>
      <c r="J97" s="3">
        <v>6.9999999999999994E-5</v>
      </c>
      <c r="K97" s="5">
        <v>240.25758999999999</v>
      </c>
      <c r="L97" s="139">
        <v>0</v>
      </c>
      <c r="M97" s="138">
        <v>75852400000</v>
      </c>
      <c r="N97" s="3">
        <v>6.9999999999999994E-5</v>
      </c>
      <c r="O97" s="140">
        <v>0.37925999999999999</v>
      </c>
      <c r="P97" s="147"/>
      <c r="Q97" s="148"/>
      <c r="R97" s="149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  <c r="BI97" s="110"/>
      <c r="BJ97" s="110"/>
      <c r="BK97" s="110"/>
      <c r="BL97" s="110"/>
      <c r="BM97" s="110"/>
      <c r="BN97" s="110"/>
      <c r="BO97" s="110"/>
      <c r="BP97" s="110"/>
      <c r="BQ97" s="110"/>
      <c r="BR97" s="110"/>
      <c r="BS97" s="110"/>
      <c r="BT97" s="110"/>
      <c r="BU97" s="110"/>
      <c r="BV97" s="110"/>
      <c r="BW97" s="110"/>
    </row>
    <row r="98" spans="2:75" s="1" customFormat="1" x14ac:dyDescent="0.3">
      <c r="B98" s="138">
        <v>363058000000000</v>
      </c>
      <c r="C98" s="5">
        <v>5.0155799999999999</v>
      </c>
      <c r="D98" s="139">
        <v>2.9E-4</v>
      </c>
      <c r="E98" s="142">
        <v>0.11489000000000001</v>
      </c>
      <c r="F98" s="3">
        <v>3658980000000000</v>
      </c>
      <c r="G98" s="140">
        <v>3.2732700000000001</v>
      </c>
      <c r="H98" s="142">
        <v>4</v>
      </c>
      <c r="I98" s="5">
        <v>4</v>
      </c>
      <c r="J98" s="3">
        <v>2.9999999999999997E-4</v>
      </c>
      <c r="K98" s="5">
        <v>183.46584999999999</v>
      </c>
      <c r="L98" s="140">
        <v>0</v>
      </c>
      <c r="M98" s="138">
        <v>239866000000</v>
      </c>
      <c r="N98" s="3">
        <v>2.9999999999999997E-4</v>
      </c>
      <c r="O98" s="140">
        <v>0.50665000000000004</v>
      </c>
      <c r="P98" s="147"/>
      <c r="Q98" s="148"/>
      <c r="R98" s="149"/>
      <c r="S98" s="110"/>
      <c r="T98" s="110"/>
      <c r="U98" s="110"/>
      <c r="V98" s="110"/>
      <c r="W98" s="110"/>
      <c r="X98" s="110"/>
      <c r="Y98" s="110"/>
      <c r="Z98" s="110"/>
      <c r="AA98" s="110"/>
      <c r="AB98" s="110"/>
      <c r="AC98" s="110"/>
      <c r="AD98" s="110"/>
      <c r="AE98" s="110"/>
      <c r="AF98" s="110"/>
      <c r="AG98" s="110"/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  <c r="BI98" s="110"/>
      <c r="BJ98" s="110"/>
      <c r="BK98" s="110"/>
      <c r="BL98" s="110"/>
      <c r="BM98" s="110"/>
      <c r="BN98" s="110"/>
      <c r="BO98" s="110"/>
      <c r="BP98" s="110"/>
      <c r="BQ98" s="110"/>
      <c r="BR98" s="110"/>
      <c r="BS98" s="110"/>
      <c r="BT98" s="110"/>
      <c r="BU98" s="110"/>
      <c r="BV98" s="110"/>
      <c r="BW98" s="110"/>
    </row>
    <row r="99" spans="2:75" s="1" customFormat="1" x14ac:dyDescent="0.3">
      <c r="B99" s="138">
        <v>640155000000000</v>
      </c>
      <c r="C99" s="5">
        <v>6.8761400000000004</v>
      </c>
      <c r="D99" s="139">
        <v>7.1000000000000002E-4</v>
      </c>
      <c r="E99" s="142">
        <v>6.8570000000000006E-2</v>
      </c>
      <c r="F99" s="3">
        <v>1.15707E+16</v>
      </c>
      <c r="G99" s="140">
        <v>2.7627600000000001</v>
      </c>
      <c r="H99" s="142">
        <v>3</v>
      </c>
      <c r="I99" s="5">
        <v>3.5</v>
      </c>
      <c r="J99" s="3">
        <v>7.2000000000000005E-4</v>
      </c>
      <c r="K99" s="5">
        <v>152.4665</v>
      </c>
      <c r="L99" s="139">
        <v>0</v>
      </c>
      <c r="M99" s="138">
        <v>758524000000</v>
      </c>
      <c r="N99" s="3">
        <v>7.2000000000000005E-4</v>
      </c>
      <c r="O99" s="140">
        <v>0.38738</v>
      </c>
      <c r="P99" s="147"/>
      <c r="Q99" s="148"/>
      <c r="R99" s="149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  <c r="BI99" s="110"/>
      <c r="BJ99" s="110"/>
      <c r="BK99" s="110"/>
      <c r="BL99" s="110"/>
      <c r="BM99" s="110"/>
      <c r="BN99" s="110"/>
      <c r="BO99" s="110"/>
      <c r="BP99" s="110"/>
      <c r="BQ99" s="110"/>
      <c r="BR99" s="110"/>
      <c r="BS99" s="110"/>
      <c r="BT99" s="110"/>
      <c r="BU99" s="110"/>
      <c r="BV99" s="110"/>
      <c r="BW99" s="110"/>
    </row>
    <row r="100" spans="2:75" s="1" customFormat="1" x14ac:dyDescent="0.3">
      <c r="B100" s="138">
        <v>1063010000000000</v>
      </c>
      <c r="C100" s="5">
        <v>8.3547600000000006</v>
      </c>
      <c r="D100" s="140">
        <v>1.42E-3</v>
      </c>
      <c r="E100" s="142">
        <v>4.2450000000000002E-2</v>
      </c>
      <c r="F100" s="3">
        <v>3.65898E+16</v>
      </c>
      <c r="G100" s="140">
        <v>2.2522500000000001</v>
      </c>
      <c r="H100" s="142">
        <v>2</v>
      </c>
      <c r="I100" s="5">
        <v>3</v>
      </c>
      <c r="J100" s="5">
        <v>1.4400000000000001E-3</v>
      </c>
      <c r="K100" s="5">
        <v>132.97659999999999</v>
      </c>
      <c r="L100" s="139">
        <v>1.0000000000000001E-5</v>
      </c>
      <c r="M100" s="138">
        <v>2398660000000</v>
      </c>
      <c r="N100" s="5">
        <v>1.4499999999999999E-3</v>
      </c>
      <c r="O100" s="140">
        <v>0.24685000000000001</v>
      </c>
      <c r="P100" s="147"/>
      <c r="Q100" s="148"/>
      <c r="R100" s="149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  <c r="BI100" s="110"/>
      <c r="BJ100" s="110"/>
      <c r="BK100" s="110"/>
      <c r="BL100" s="110"/>
      <c r="BM100" s="110"/>
      <c r="BN100" s="110"/>
      <c r="BO100" s="110"/>
      <c r="BP100" s="110"/>
      <c r="BQ100" s="110"/>
      <c r="BR100" s="110"/>
      <c r="BS100" s="110"/>
      <c r="BT100" s="110"/>
      <c r="BU100" s="110"/>
      <c r="BV100" s="110"/>
      <c r="BW100" s="110"/>
    </row>
    <row r="101" spans="2:75" s="1" customFormat="1" x14ac:dyDescent="0.3">
      <c r="B101" s="138">
        <v>1621810000000000</v>
      </c>
      <c r="C101" s="141">
        <v>8.7368299999999994</v>
      </c>
      <c r="D101" s="140">
        <v>2.2699999999999999E-3</v>
      </c>
      <c r="E101" s="142">
        <v>2.8240000000000001E-2</v>
      </c>
      <c r="F101" s="3">
        <v>1.15707E+17</v>
      </c>
      <c r="G101" s="140">
        <v>1.23123</v>
      </c>
      <c r="H101" s="142">
        <v>1</v>
      </c>
      <c r="I101" s="5">
        <v>2.5</v>
      </c>
      <c r="J101" s="5">
        <v>2.2899999999999999E-3</v>
      </c>
      <c r="K101" s="5">
        <v>122.55512</v>
      </c>
      <c r="L101" s="139">
        <v>1.0000000000000001E-5</v>
      </c>
      <c r="M101" s="138">
        <v>7585240000000</v>
      </c>
      <c r="N101" s="5">
        <v>2.2899999999999999E-3</v>
      </c>
      <c r="O101" s="140">
        <v>0.12368999999999999</v>
      </c>
      <c r="P101" s="147"/>
      <c r="Q101" s="148"/>
      <c r="R101" s="149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  <c r="BI101" s="110"/>
      <c r="BJ101" s="110"/>
      <c r="BK101" s="110"/>
      <c r="BL101" s="110"/>
      <c r="BM101" s="110"/>
      <c r="BN101" s="110"/>
      <c r="BO101" s="110"/>
      <c r="BP101" s="110"/>
      <c r="BQ101" s="110"/>
      <c r="BR101" s="110"/>
      <c r="BS101" s="110"/>
      <c r="BT101" s="110"/>
      <c r="BU101" s="110"/>
      <c r="BV101" s="110"/>
      <c r="BW101" s="110"/>
    </row>
    <row r="102" spans="2:75" s="1" customFormat="1" x14ac:dyDescent="0.3">
      <c r="B102" s="138">
        <v>102741000000000</v>
      </c>
      <c r="C102" s="5">
        <v>0.85696000000000006</v>
      </c>
      <c r="D102" s="139">
        <v>1.0000000000000001E-5</v>
      </c>
      <c r="E102" s="142">
        <v>0.31446000000000002</v>
      </c>
      <c r="F102" s="3">
        <v>365898000000000</v>
      </c>
      <c r="G102" s="140">
        <v>3.2732700000000001</v>
      </c>
      <c r="H102" s="142">
        <v>6</v>
      </c>
      <c r="I102" s="5">
        <v>5</v>
      </c>
      <c r="J102" s="3">
        <v>2.0000000000000002E-5</v>
      </c>
      <c r="K102" s="5">
        <v>287.02283</v>
      </c>
      <c r="L102" s="140">
        <v>0</v>
      </c>
      <c r="M102" s="138">
        <v>23986600000</v>
      </c>
      <c r="N102" s="3">
        <v>1.0000000000000001E-5</v>
      </c>
      <c r="O102" s="140">
        <v>0.24424000000000001</v>
      </c>
      <c r="P102" s="147"/>
      <c r="Q102" s="148"/>
      <c r="R102" s="149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  <c r="BI102" s="110"/>
      <c r="BJ102" s="110"/>
      <c r="BK102" s="110"/>
      <c r="BL102" s="110"/>
      <c r="BM102" s="110"/>
      <c r="BN102" s="110"/>
      <c r="BO102" s="110"/>
      <c r="BP102" s="110"/>
      <c r="BQ102" s="110"/>
      <c r="BR102" s="110"/>
      <c r="BS102" s="110"/>
      <c r="BT102" s="110"/>
      <c r="BU102" s="110"/>
      <c r="BV102" s="110"/>
      <c r="BW102" s="110"/>
    </row>
    <row r="103" spans="2:75" x14ac:dyDescent="0.3">
      <c r="B103" s="165">
        <v>197468000000000</v>
      </c>
      <c r="C103" s="102">
        <v>1.944</v>
      </c>
      <c r="D103" s="166">
        <v>6.0000000000000002E-5</v>
      </c>
      <c r="E103" s="101">
        <v>0.19267000000000001</v>
      </c>
      <c r="F103" s="167">
        <v>1157070000000000</v>
      </c>
      <c r="G103" s="143">
        <v>3.2732700000000001</v>
      </c>
      <c r="H103" s="101">
        <v>5</v>
      </c>
      <c r="I103" s="102">
        <v>4.5</v>
      </c>
      <c r="J103" s="167">
        <v>6.0000000000000002E-5</v>
      </c>
      <c r="K103" s="102">
        <v>239.96350000000001</v>
      </c>
      <c r="L103" s="143">
        <v>0</v>
      </c>
      <c r="M103" s="165">
        <v>75852400000</v>
      </c>
      <c r="N103" s="167">
        <v>6.0000000000000002E-5</v>
      </c>
      <c r="O103" s="143">
        <v>0.33643000000000001</v>
      </c>
    </row>
    <row r="104" spans="2:75" x14ac:dyDescent="0.3">
      <c r="B104" s="165">
        <v>363058000000000</v>
      </c>
      <c r="C104" s="102">
        <v>4.2550299999999996</v>
      </c>
      <c r="D104" s="166">
        <v>2.5000000000000001E-4</v>
      </c>
      <c r="E104" s="101">
        <v>0.11489000000000001</v>
      </c>
      <c r="F104" s="167">
        <v>3658980000000000</v>
      </c>
      <c r="G104" s="143">
        <v>3.2732700000000001</v>
      </c>
      <c r="H104" s="101">
        <v>4</v>
      </c>
      <c r="I104" s="102">
        <v>4</v>
      </c>
      <c r="J104" s="167">
        <v>2.5000000000000001E-4</v>
      </c>
      <c r="K104" s="102">
        <v>185.42998</v>
      </c>
      <c r="L104" s="143">
        <v>0</v>
      </c>
      <c r="M104" s="165">
        <v>239866000000</v>
      </c>
      <c r="N104" s="167">
        <v>2.5000000000000001E-4</v>
      </c>
      <c r="O104" s="143">
        <v>0.42964999999999998</v>
      </c>
    </row>
    <row r="105" spans="2:75" x14ac:dyDescent="0.3">
      <c r="B105" s="165">
        <v>640155000000000</v>
      </c>
      <c r="C105" s="102">
        <v>6.3738299999999999</v>
      </c>
      <c r="D105" s="166">
        <v>6.4999999999999997E-4</v>
      </c>
      <c r="E105" s="101">
        <v>6.8570000000000006E-2</v>
      </c>
      <c r="F105" s="167">
        <v>1.15707E+16</v>
      </c>
      <c r="G105" s="143">
        <v>2.7627600000000001</v>
      </c>
      <c r="H105" s="101">
        <v>3</v>
      </c>
      <c r="I105" s="102">
        <v>3.5</v>
      </c>
      <c r="J105" s="167">
        <v>6.6E-4</v>
      </c>
      <c r="K105" s="102">
        <v>151.84148999999999</v>
      </c>
      <c r="L105" s="143">
        <v>0</v>
      </c>
      <c r="M105" s="165">
        <v>758524000000</v>
      </c>
      <c r="N105" s="167">
        <v>6.7000000000000002E-4</v>
      </c>
      <c r="O105" s="143">
        <v>0.35907</v>
      </c>
    </row>
    <row r="106" spans="2:75" x14ac:dyDescent="0.3">
      <c r="B106" s="165">
        <v>1063010000000000</v>
      </c>
      <c r="C106" s="102">
        <v>7.9582699999999997</v>
      </c>
      <c r="D106" s="143">
        <v>1.3600000000000001E-3</v>
      </c>
      <c r="E106" s="101">
        <v>4.2450000000000002E-2</v>
      </c>
      <c r="F106" s="167">
        <v>3.65898E+16</v>
      </c>
      <c r="G106" s="143">
        <v>2.2522500000000001</v>
      </c>
      <c r="H106" s="101">
        <v>2</v>
      </c>
      <c r="I106" s="102">
        <v>3</v>
      </c>
      <c r="J106" s="102">
        <v>1.3699999999999999E-3</v>
      </c>
      <c r="K106" s="102">
        <v>132.67332999999999</v>
      </c>
      <c r="L106" s="166">
        <v>1.0000000000000001E-5</v>
      </c>
      <c r="M106" s="165">
        <v>2398660000000</v>
      </c>
      <c r="N106" s="102">
        <v>1.3799999999999999E-3</v>
      </c>
      <c r="O106" s="143">
        <v>0.23513000000000001</v>
      </c>
    </row>
    <row r="107" spans="2:75" x14ac:dyDescent="0.3">
      <c r="B107" s="165">
        <v>1621810000000000</v>
      </c>
      <c r="C107" s="102">
        <v>8.3241399999999999</v>
      </c>
      <c r="D107" s="143">
        <v>2.16E-3</v>
      </c>
      <c r="E107" s="101">
        <v>2.8240000000000001E-2</v>
      </c>
      <c r="F107" s="167">
        <v>1.15707E+17</v>
      </c>
      <c r="G107" s="143">
        <v>1.23123</v>
      </c>
      <c r="H107" s="101">
        <v>1</v>
      </c>
      <c r="I107" s="102">
        <v>2.5</v>
      </c>
      <c r="J107" s="102">
        <v>2.1700000000000001E-3</v>
      </c>
      <c r="K107" s="102">
        <v>122.61723000000001</v>
      </c>
      <c r="L107" s="166">
        <v>1.0000000000000001E-5</v>
      </c>
      <c r="M107" s="165">
        <v>7585240000000</v>
      </c>
      <c r="N107" s="102">
        <v>2.1800000000000001E-3</v>
      </c>
      <c r="O107" s="143">
        <v>0.11785</v>
      </c>
    </row>
    <row r="108" spans="2:75" x14ac:dyDescent="0.3">
      <c r="B108" s="165">
        <v>102741000000000</v>
      </c>
      <c r="C108" s="102">
        <v>1.0296700000000001</v>
      </c>
      <c r="D108" s="166">
        <v>2.0000000000000002E-5</v>
      </c>
      <c r="E108" s="101">
        <v>0.31446000000000002</v>
      </c>
      <c r="F108" s="167">
        <v>365898000000000</v>
      </c>
      <c r="G108" s="143">
        <v>3.2732700000000001</v>
      </c>
      <c r="H108" s="101">
        <v>6</v>
      </c>
      <c r="I108" s="102">
        <v>5</v>
      </c>
      <c r="J108" s="167">
        <v>2.0000000000000002E-5</v>
      </c>
      <c r="K108" s="102">
        <v>280.95711999999997</v>
      </c>
      <c r="L108" s="143">
        <v>0</v>
      </c>
      <c r="M108" s="165">
        <v>23986600000</v>
      </c>
      <c r="N108" s="167">
        <v>2.0000000000000002E-5</v>
      </c>
      <c r="O108" s="143">
        <v>0.29315000000000002</v>
      </c>
    </row>
    <row r="109" spans="2:75" x14ac:dyDescent="0.3">
      <c r="B109" s="165">
        <v>197468000000000</v>
      </c>
      <c r="C109" s="102">
        <v>2.1889400000000001</v>
      </c>
      <c r="D109" s="166">
        <v>6.9999999999999994E-5</v>
      </c>
      <c r="E109" s="101">
        <v>0.19267000000000001</v>
      </c>
      <c r="F109" s="167">
        <v>1157070000000000</v>
      </c>
      <c r="G109" s="143">
        <v>3.2732700000000001</v>
      </c>
      <c r="H109" s="101">
        <v>5</v>
      </c>
      <c r="I109" s="102">
        <v>4.5</v>
      </c>
      <c r="J109" s="167">
        <v>6.9999999999999994E-5</v>
      </c>
      <c r="K109" s="102">
        <v>236.79462000000001</v>
      </c>
      <c r="L109" s="143">
        <v>0</v>
      </c>
      <c r="M109" s="165">
        <v>75852400000</v>
      </c>
      <c r="N109" s="167">
        <v>6.9999999999999994E-5</v>
      </c>
      <c r="O109" s="143">
        <v>0.37884000000000001</v>
      </c>
    </row>
    <row r="110" spans="2:75" x14ac:dyDescent="0.3">
      <c r="B110" s="165">
        <v>363058000000000</v>
      </c>
      <c r="C110" s="102">
        <v>4.6781699999999997</v>
      </c>
      <c r="D110" s="166">
        <v>2.7E-4</v>
      </c>
      <c r="E110" s="101">
        <v>0.11489000000000001</v>
      </c>
      <c r="F110" s="167">
        <v>3658980000000000</v>
      </c>
      <c r="G110" s="143">
        <v>3.2732700000000001</v>
      </c>
      <c r="H110" s="101">
        <v>4</v>
      </c>
      <c r="I110" s="102">
        <v>4</v>
      </c>
      <c r="J110" s="167">
        <v>2.7E-4</v>
      </c>
      <c r="K110" s="102">
        <v>182.57160999999999</v>
      </c>
      <c r="L110" s="143">
        <v>0</v>
      </c>
      <c r="M110" s="165">
        <v>239866000000</v>
      </c>
      <c r="N110" s="167">
        <v>2.7999999999999998E-4</v>
      </c>
      <c r="O110" s="143">
        <v>0.47249000000000002</v>
      </c>
    </row>
    <row r="111" spans="2:75" x14ac:dyDescent="0.3">
      <c r="B111" s="165">
        <v>640155000000000</v>
      </c>
      <c r="C111" s="102">
        <v>6.7057799999999999</v>
      </c>
      <c r="D111" s="166">
        <v>6.8999999999999997E-4</v>
      </c>
      <c r="E111" s="101">
        <v>6.8570000000000006E-2</v>
      </c>
      <c r="F111" s="167">
        <v>1.15707E+16</v>
      </c>
      <c r="G111" s="143">
        <v>2.7627600000000001</v>
      </c>
      <c r="H111" s="101">
        <v>3</v>
      </c>
      <c r="I111" s="102">
        <v>3.5</v>
      </c>
      <c r="J111" s="167">
        <v>6.9999999999999999E-4</v>
      </c>
      <c r="K111" s="102">
        <v>151.4057</v>
      </c>
      <c r="L111" s="143">
        <v>0</v>
      </c>
      <c r="M111" s="165">
        <v>758524000000</v>
      </c>
      <c r="N111" s="167">
        <v>6.9999999999999999E-4</v>
      </c>
      <c r="O111" s="143">
        <v>0.37779000000000001</v>
      </c>
    </row>
    <row r="112" spans="2:75" x14ac:dyDescent="0.3">
      <c r="B112" s="165">
        <v>1063010000000000</v>
      </c>
      <c r="C112" s="102">
        <v>8.0862099999999995</v>
      </c>
      <c r="D112" s="143">
        <v>1.3799999999999999E-3</v>
      </c>
      <c r="E112" s="101">
        <v>4.2450000000000002E-2</v>
      </c>
      <c r="F112" s="167">
        <v>3.65898E+16</v>
      </c>
      <c r="G112" s="143">
        <v>2.2522500000000001</v>
      </c>
      <c r="H112" s="101">
        <v>2</v>
      </c>
      <c r="I112" s="102">
        <v>3</v>
      </c>
      <c r="J112" s="102">
        <v>1.39E-3</v>
      </c>
      <c r="K112" s="102">
        <v>132.73058</v>
      </c>
      <c r="L112" s="166">
        <v>1.0000000000000001E-5</v>
      </c>
      <c r="M112" s="165">
        <v>2398660000000</v>
      </c>
      <c r="N112" s="102">
        <v>1.4E-3</v>
      </c>
      <c r="O112" s="143">
        <v>0.23891000000000001</v>
      </c>
    </row>
    <row r="113" spans="1:15" x14ac:dyDescent="0.3">
      <c r="B113" s="165">
        <v>1621810000000000</v>
      </c>
      <c r="C113" s="102">
        <v>8.4669399999999992</v>
      </c>
      <c r="D113" s="143">
        <v>2.2000000000000001E-3</v>
      </c>
      <c r="E113" s="101">
        <v>2.8240000000000001E-2</v>
      </c>
      <c r="F113" s="167">
        <v>1.15707E+17</v>
      </c>
      <c r="G113" s="143">
        <v>1.23123</v>
      </c>
      <c r="H113" s="101">
        <v>1</v>
      </c>
      <c r="I113" s="102">
        <v>2.5</v>
      </c>
      <c r="J113" s="102">
        <v>2.2100000000000002E-3</v>
      </c>
      <c r="K113" s="102">
        <v>122.90037</v>
      </c>
      <c r="L113" s="166">
        <v>1.0000000000000001E-5</v>
      </c>
      <c r="M113" s="165">
        <v>7585240000000</v>
      </c>
      <c r="N113" s="102">
        <v>2.2200000000000002E-3</v>
      </c>
      <c r="O113" s="143">
        <v>0.11987</v>
      </c>
    </row>
    <row r="115" spans="1:15" x14ac:dyDescent="0.3">
      <c r="A115" s="4">
        <v>510</v>
      </c>
      <c r="B115" s="165">
        <v>97524200000000</v>
      </c>
      <c r="C115" s="102">
        <v>-31887.739979999998</v>
      </c>
      <c r="D115" s="143">
        <v>-0.49823000000000001</v>
      </c>
      <c r="E115" s="101">
        <v>0.32579999999999998</v>
      </c>
      <c r="F115" s="167">
        <v>335124000000000</v>
      </c>
      <c r="G115" s="143">
        <v>3.2732700000000001</v>
      </c>
      <c r="H115" s="101">
        <v>6</v>
      </c>
      <c r="I115" s="102">
        <v>5</v>
      </c>
      <c r="J115" s="102">
        <v>-2.3218299999999998</v>
      </c>
      <c r="K115" s="102">
        <v>2.1267800000000001</v>
      </c>
      <c r="L115" s="166">
        <v>-1.0000000000000001E-5</v>
      </c>
      <c r="M115" s="165">
        <v>25028200000</v>
      </c>
      <c r="N115" s="102">
        <v>-2.3218399999999999</v>
      </c>
      <c r="O115" s="143">
        <v>-43245.082499999997</v>
      </c>
    </row>
    <row r="116" spans="1:15" x14ac:dyDescent="0.3">
      <c r="B116" s="165">
        <v>188183000000000</v>
      </c>
      <c r="C116" s="102">
        <v>0.35486000000000001</v>
      </c>
      <c r="D116" s="166">
        <v>1.0000000000000001E-5</v>
      </c>
      <c r="E116" s="101">
        <v>0.20028000000000001</v>
      </c>
      <c r="F116" s="167">
        <v>1059750000000000</v>
      </c>
      <c r="G116" s="143">
        <v>3.2732700000000001</v>
      </c>
      <c r="H116" s="101">
        <v>5</v>
      </c>
      <c r="I116" s="102">
        <v>4.5</v>
      </c>
      <c r="J116" s="167">
        <v>2.0000000000000002E-5</v>
      </c>
      <c r="K116" s="102">
        <v>233.87709000000001</v>
      </c>
      <c r="L116" s="166">
        <v>-1.0000000000000001E-5</v>
      </c>
      <c r="M116" s="165">
        <v>79146200000</v>
      </c>
      <c r="N116" s="167">
        <v>1.0000000000000001E-5</v>
      </c>
      <c r="O116" s="143">
        <v>6.4369999999999997E-2</v>
      </c>
    </row>
    <row r="117" spans="1:15" x14ac:dyDescent="0.3">
      <c r="B117" s="165">
        <v>347076000000000</v>
      </c>
      <c r="C117" s="102">
        <v>1.24451</v>
      </c>
      <c r="D117" s="166">
        <v>6.9999999999999994E-5</v>
      </c>
      <c r="E117" s="101">
        <v>0.11955</v>
      </c>
      <c r="F117" s="167">
        <v>3351240000000000</v>
      </c>
      <c r="G117" s="143">
        <v>3.2732700000000001</v>
      </c>
      <c r="H117" s="101">
        <v>4</v>
      </c>
      <c r="I117" s="102">
        <v>4</v>
      </c>
      <c r="J117" s="167">
        <v>8.0000000000000007E-5</v>
      </c>
      <c r="K117" s="102">
        <v>204.24914999999999</v>
      </c>
      <c r="L117" s="143">
        <v>0</v>
      </c>
      <c r="M117" s="165">
        <v>250282000000</v>
      </c>
      <c r="N117" s="167">
        <v>6.9999999999999994E-5</v>
      </c>
      <c r="O117" s="143">
        <v>0.13111999999999999</v>
      </c>
    </row>
    <row r="118" spans="1:15" x14ac:dyDescent="0.3">
      <c r="B118" s="165">
        <v>614146000000000</v>
      </c>
      <c r="C118" s="102">
        <v>2.38395</v>
      </c>
      <c r="D118" s="166">
        <v>2.3000000000000001E-4</v>
      </c>
      <c r="E118" s="101">
        <v>7.127E-2</v>
      </c>
      <c r="F118" s="167">
        <v>1.05975E+16</v>
      </c>
      <c r="G118" s="143">
        <v>2.7627600000000001</v>
      </c>
      <c r="H118" s="101">
        <v>3</v>
      </c>
      <c r="I118" s="102">
        <v>3.5</v>
      </c>
      <c r="J118" s="167">
        <v>2.4000000000000001E-4</v>
      </c>
      <c r="K118" s="102">
        <v>180.29113000000001</v>
      </c>
      <c r="L118" s="143">
        <v>0</v>
      </c>
      <c r="M118" s="165">
        <v>791462000000</v>
      </c>
      <c r="N118" s="167">
        <v>2.4000000000000001E-4</v>
      </c>
      <c r="O118" s="143">
        <v>0.14030999999999999</v>
      </c>
    </row>
    <row r="119" spans="1:15" x14ac:dyDescent="0.3">
      <c r="B119" s="165">
        <v>1025800000000000</v>
      </c>
      <c r="C119" s="102">
        <v>3.89777</v>
      </c>
      <c r="D119" s="166">
        <v>6.4000000000000005E-4</v>
      </c>
      <c r="E119" s="101">
        <v>4.3920000000000001E-2</v>
      </c>
      <c r="F119" s="167">
        <v>3.35124E+16</v>
      </c>
      <c r="G119" s="143">
        <v>2.2522500000000001</v>
      </c>
      <c r="H119" s="101">
        <v>2</v>
      </c>
      <c r="I119" s="102">
        <v>3</v>
      </c>
      <c r="J119" s="167">
        <v>6.4999999999999997E-4</v>
      </c>
      <c r="K119" s="102">
        <v>152.37234000000001</v>
      </c>
      <c r="L119" s="143">
        <v>0</v>
      </c>
      <c r="M119" s="165">
        <v>2502820000000</v>
      </c>
      <c r="N119" s="167">
        <v>6.4999999999999997E-4</v>
      </c>
      <c r="O119" s="143">
        <v>0.12109</v>
      </c>
    </row>
    <row r="120" spans="1:15" x14ac:dyDescent="0.3">
      <c r="B120" s="165">
        <v>1574460000000000</v>
      </c>
      <c r="C120" s="102">
        <v>5.5360800000000001</v>
      </c>
      <c r="D120" s="143">
        <v>1.4E-3</v>
      </c>
      <c r="E120" s="101">
        <v>2.9059999999999999E-2</v>
      </c>
      <c r="F120" s="167">
        <v>1.05975E+17</v>
      </c>
      <c r="G120" s="143">
        <v>1.23123</v>
      </c>
      <c r="H120" s="101">
        <v>1</v>
      </c>
      <c r="I120" s="102">
        <v>2.5</v>
      </c>
      <c r="J120" s="102">
        <v>1.4E-3</v>
      </c>
      <c r="K120" s="102">
        <v>132.87876</v>
      </c>
      <c r="L120" s="166">
        <v>1.0000000000000001E-5</v>
      </c>
      <c r="M120" s="165">
        <v>7914620000000</v>
      </c>
      <c r="N120" s="102">
        <v>1.41E-3</v>
      </c>
      <c r="O120" s="143">
        <v>8.301E-2</v>
      </c>
    </row>
    <row r="121" spans="1:15" x14ac:dyDescent="0.3">
      <c r="B121" s="165">
        <v>97524200000000</v>
      </c>
      <c r="C121" s="102">
        <v>-15066.80588</v>
      </c>
      <c r="D121" s="143">
        <v>-0.23541000000000001</v>
      </c>
      <c r="E121" s="101">
        <v>0.32579999999999998</v>
      </c>
      <c r="F121" s="167">
        <v>335124000000000</v>
      </c>
      <c r="G121" s="143">
        <v>3.2732700000000001</v>
      </c>
      <c r="H121" s="101">
        <v>6</v>
      </c>
      <c r="I121" s="102">
        <v>5</v>
      </c>
      <c r="J121" s="102">
        <v>-0.92949000000000004</v>
      </c>
      <c r="K121" s="102">
        <v>2.3834499999999998</v>
      </c>
      <c r="L121" s="166">
        <v>-1.0000000000000001E-5</v>
      </c>
      <c r="M121" s="165">
        <v>25028200000</v>
      </c>
      <c r="N121" s="102">
        <v>-0.92949000000000004</v>
      </c>
      <c r="O121" s="143">
        <v>-17312.159350000002</v>
      </c>
    </row>
    <row r="122" spans="1:15" x14ac:dyDescent="0.3">
      <c r="B122" s="165">
        <v>188183000000000</v>
      </c>
      <c r="C122" s="102">
        <v>0.35346</v>
      </c>
      <c r="D122" s="166">
        <v>1.0000000000000001E-5</v>
      </c>
      <c r="E122" s="101">
        <v>0.20028000000000001</v>
      </c>
      <c r="F122" s="167">
        <v>1059750000000000</v>
      </c>
      <c r="G122" s="143">
        <v>3.2732700000000001</v>
      </c>
      <c r="H122" s="101">
        <v>5</v>
      </c>
      <c r="I122" s="102">
        <v>4.5</v>
      </c>
      <c r="J122" s="167">
        <v>2.0000000000000002E-5</v>
      </c>
      <c r="K122" s="102">
        <v>233.24035000000001</v>
      </c>
      <c r="L122" s="166">
        <v>-1.0000000000000001E-5</v>
      </c>
      <c r="M122" s="165">
        <v>79146200000</v>
      </c>
      <c r="N122" s="167">
        <v>1.0000000000000001E-5</v>
      </c>
      <c r="O122" s="143">
        <v>6.4119999999999996E-2</v>
      </c>
    </row>
    <row r="123" spans="1:15" x14ac:dyDescent="0.3">
      <c r="B123" s="165">
        <v>347076000000000</v>
      </c>
      <c r="C123" s="102">
        <v>1.26108</v>
      </c>
      <c r="D123" s="166">
        <v>6.9999999999999994E-5</v>
      </c>
      <c r="E123" s="101">
        <v>0.11955</v>
      </c>
      <c r="F123" s="167">
        <v>3351240000000000</v>
      </c>
      <c r="G123" s="143">
        <v>3.2732700000000001</v>
      </c>
      <c r="H123" s="101">
        <v>4</v>
      </c>
      <c r="I123" s="102">
        <v>4</v>
      </c>
      <c r="J123" s="167">
        <v>8.0000000000000007E-5</v>
      </c>
      <c r="K123" s="102">
        <v>205.50376</v>
      </c>
      <c r="L123" s="143">
        <v>0</v>
      </c>
      <c r="M123" s="165">
        <v>250282000000</v>
      </c>
      <c r="N123" s="167">
        <v>6.9999999999999994E-5</v>
      </c>
      <c r="O123" s="143">
        <v>0.13285</v>
      </c>
    </row>
    <row r="124" spans="1:15" x14ac:dyDescent="0.3">
      <c r="B124" s="165">
        <v>614146000000000</v>
      </c>
      <c r="C124" s="102">
        <v>2.3647300000000002</v>
      </c>
      <c r="D124" s="166">
        <v>2.3000000000000001E-4</v>
      </c>
      <c r="E124" s="101">
        <v>7.127E-2</v>
      </c>
      <c r="F124" s="167">
        <v>1.05975E+16</v>
      </c>
      <c r="G124" s="143">
        <v>2.7627600000000001</v>
      </c>
      <c r="H124" s="101">
        <v>3</v>
      </c>
      <c r="I124" s="102">
        <v>3.5</v>
      </c>
      <c r="J124" s="167">
        <v>2.4000000000000001E-4</v>
      </c>
      <c r="K124" s="102">
        <v>177.36877999999999</v>
      </c>
      <c r="L124" s="143">
        <v>0</v>
      </c>
      <c r="M124" s="165">
        <v>791462000000</v>
      </c>
      <c r="N124" s="167">
        <v>2.4000000000000001E-4</v>
      </c>
      <c r="O124" s="143">
        <v>0.13919999999999999</v>
      </c>
    </row>
    <row r="125" spans="1:15" x14ac:dyDescent="0.3">
      <c r="B125" s="165">
        <v>1025800000000000</v>
      </c>
      <c r="C125" s="102">
        <v>4.0232400000000004</v>
      </c>
      <c r="D125" s="166">
        <v>6.6E-4</v>
      </c>
      <c r="E125" s="101">
        <v>4.3920000000000001E-2</v>
      </c>
      <c r="F125" s="167">
        <v>3.35124E+16</v>
      </c>
      <c r="G125" s="143">
        <v>2.2522500000000001</v>
      </c>
      <c r="H125" s="101">
        <v>2</v>
      </c>
      <c r="I125" s="102">
        <v>3</v>
      </c>
      <c r="J125" s="167">
        <v>6.7000000000000002E-4</v>
      </c>
      <c r="K125" s="102">
        <v>151.46453</v>
      </c>
      <c r="L125" s="143">
        <v>0</v>
      </c>
      <c r="M125" s="165">
        <v>2502820000000</v>
      </c>
      <c r="N125" s="167">
        <v>6.7000000000000002E-4</v>
      </c>
      <c r="O125" s="143">
        <v>0.125</v>
      </c>
    </row>
    <row r="126" spans="1:15" x14ac:dyDescent="0.3">
      <c r="B126" s="165">
        <v>1574460000000000</v>
      </c>
      <c r="C126" s="102">
        <v>5.4216499999999996</v>
      </c>
      <c r="D126" s="143">
        <v>1.3699999999999999E-3</v>
      </c>
      <c r="E126" s="101">
        <v>2.9059999999999999E-2</v>
      </c>
      <c r="F126" s="167">
        <v>1.05975E+17</v>
      </c>
      <c r="G126" s="143">
        <v>1.23123</v>
      </c>
      <c r="H126" s="101">
        <v>1</v>
      </c>
      <c r="I126" s="102">
        <v>2.5</v>
      </c>
      <c r="J126" s="102">
        <v>1.3699999999999999E-3</v>
      </c>
      <c r="K126" s="102">
        <v>133.38136</v>
      </c>
      <c r="L126" s="166">
        <v>1.0000000000000001E-5</v>
      </c>
      <c r="M126" s="165">
        <v>7914620000000</v>
      </c>
      <c r="N126" s="102">
        <v>1.3799999999999999E-3</v>
      </c>
      <c r="O126" s="143">
        <v>8.1290000000000001E-2</v>
      </c>
    </row>
    <row r="127" spans="1:15" x14ac:dyDescent="0.3">
      <c r="B127" s="165">
        <v>97524200000000</v>
      </c>
      <c r="C127" s="102">
        <v>-4.8649999999999999E-2</v>
      </c>
      <c r="D127" s="143">
        <v>0</v>
      </c>
      <c r="E127" s="101">
        <v>0.32579999999999998</v>
      </c>
      <c r="F127" s="167">
        <v>335124000000000</v>
      </c>
      <c r="G127" s="143">
        <v>3.2732700000000001</v>
      </c>
      <c r="H127" s="101">
        <v>6</v>
      </c>
      <c r="I127" s="102">
        <v>5</v>
      </c>
      <c r="J127" s="102">
        <v>0</v>
      </c>
      <c r="K127" s="102">
        <v>267.50382999999999</v>
      </c>
      <c r="L127" s="143">
        <v>0</v>
      </c>
      <c r="M127" s="165">
        <v>25028200000</v>
      </c>
      <c r="N127" s="102">
        <v>0</v>
      </c>
      <c r="O127" s="143">
        <v>-1.323E-2</v>
      </c>
    </row>
    <row r="128" spans="1:15" x14ac:dyDescent="0.3">
      <c r="B128" s="165">
        <v>188183000000000</v>
      </c>
      <c r="C128" s="102">
        <v>-9499.05098</v>
      </c>
      <c r="D128" s="143">
        <v>-0.28638000000000002</v>
      </c>
      <c r="E128" s="101">
        <v>0.20028000000000001</v>
      </c>
      <c r="F128" s="167">
        <v>1059750000000000</v>
      </c>
      <c r="G128" s="143">
        <v>3.2732700000000001</v>
      </c>
      <c r="H128" s="101">
        <v>5</v>
      </c>
      <c r="I128" s="102">
        <v>4.5</v>
      </c>
      <c r="J128" s="102">
        <v>-1.0830900000000001</v>
      </c>
      <c r="K128" s="102">
        <v>2.4606499999999998</v>
      </c>
      <c r="L128" s="143">
        <v>0</v>
      </c>
      <c r="M128" s="165">
        <v>79146200000</v>
      </c>
      <c r="N128" s="102">
        <v>-1.0830900000000001</v>
      </c>
      <c r="O128" s="143">
        <v>-6379.2777999999998</v>
      </c>
    </row>
    <row r="129" spans="1:15" x14ac:dyDescent="0.3">
      <c r="B129" s="165">
        <v>347076000000000</v>
      </c>
      <c r="C129" s="102">
        <v>1.06237</v>
      </c>
      <c r="D129" s="166">
        <v>6.0000000000000002E-5</v>
      </c>
      <c r="E129" s="101">
        <v>0.11955</v>
      </c>
      <c r="F129" s="167">
        <v>3351240000000000</v>
      </c>
      <c r="G129" s="143">
        <v>3.2732700000000001</v>
      </c>
      <c r="H129" s="101">
        <v>4</v>
      </c>
      <c r="I129" s="102">
        <v>4</v>
      </c>
      <c r="J129" s="167">
        <v>6.0000000000000002E-5</v>
      </c>
      <c r="K129" s="102">
        <v>204.12190000000001</v>
      </c>
      <c r="L129" s="143">
        <v>0</v>
      </c>
      <c r="M129" s="165">
        <v>250282000000</v>
      </c>
      <c r="N129" s="167">
        <v>6.0000000000000002E-5</v>
      </c>
      <c r="O129" s="143">
        <v>0.11187999999999999</v>
      </c>
    </row>
    <row r="130" spans="1:15" x14ac:dyDescent="0.3">
      <c r="B130" s="165">
        <v>614146000000000</v>
      </c>
      <c r="C130" s="102">
        <v>2.03511</v>
      </c>
      <c r="D130" s="166">
        <v>2.0000000000000001E-4</v>
      </c>
      <c r="E130" s="101">
        <v>7.127E-2</v>
      </c>
      <c r="F130" s="167">
        <v>1.05975E+16</v>
      </c>
      <c r="G130" s="143">
        <v>2.7627600000000001</v>
      </c>
      <c r="H130" s="101">
        <v>3</v>
      </c>
      <c r="I130" s="102">
        <v>3.5</v>
      </c>
      <c r="J130" s="167">
        <v>2.0000000000000001E-4</v>
      </c>
      <c r="K130" s="102">
        <v>177.99879000000001</v>
      </c>
      <c r="L130" s="143">
        <v>0</v>
      </c>
      <c r="M130" s="165">
        <v>791462000000</v>
      </c>
      <c r="N130" s="167">
        <v>2.0000000000000001E-4</v>
      </c>
      <c r="O130" s="143">
        <v>0.11978</v>
      </c>
    </row>
    <row r="131" spans="1:15" x14ac:dyDescent="0.3">
      <c r="B131" s="165">
        <v>1025800000000000</v>
      </c>
      <c r="C131" s="102">
        <v>3.4673400000000001</v>
      </c>
      <c r="D131" s="166">
        <v>5.6999999999999998E-4</v>
      </c>
      <c r="E131" s="101">
        <v>4.3920000000000001E-2</v>
      </c>
      <c r="F131" s="167">
        <v>3.35124E+16</v>
      </c>
      <c r="G131" s="143">
        <v>2.2522500000000001</v>
      </c>
      <c r="H131" s="101">
        <v>2</v>
      </c>
      <c r="I131" s="102">
        <v>3</v>
      </c>
      <c r="J131" s="167">
        <v>5.8E-4</v>
      </c>
      <c r="K131" s="102">
        <v>151.00487000000001</v>
      </c>
      <c r="L131" s="143">
        <v>0</v>
      </c>
      <c r="M131" s="165">
        <v>2502820000000</v>
      </c>
      <c r="N131" s="167">
        <v>5.8E-4</v>
      </c>
      <c r="O131" s="143">
        <v>0.10772</v>
      </c>
    </row>
    <row r="132" spans="1:15" x14ac:dyDescent="0.3">
      <c r="B132" s="165">
        <v>1574460000000000</v>
      </c>
      <c r="C132" s="102">
        <v>4.8460000000000001</v>
      </c>
      <c r="D132" s="143">
        <v>1.2199999999999999E-3</v>
      </c>
      <c r="E132" s="101">
        <v>2.9059999999999999E-2</v>
      </c>
      <c r="F132" s="167">
        <v>1.05975E+17</v>
      </c>
      <c r="G132" s="143">
        <v>1.23123</v>
      </c>
      <c r="H132" s="101">
        <v>1</v>
      </c>
      <c r="I132" s="102">
        <v>2.5</v>
      </c>
      <c r="J132" s="102">
        <v>1.2199999999999999E-3</v>
      </c>
      <c r="K132" s="102">
        <v>133.24949000000001</v>
      </c>
      <c r="L132" s="166">
        <v>1.0000000000000001E-5</v>
      </c>
      <c r="M132" s="165">
        <v>7914620000000</v>
      </c>
      <c r="N132" s="102">
        <v>1.23E-3</v>
      </c>
      <c r="O132" s="143">
        <v>7.2660000000000002E-2</v>
      </c>
    </row>
    <row r="133" spans="1:15" x14ac:dyDescent="0.3">
      <c r="B133" s="165">
        <v>97997200000000</v>
      </c>
      <c r="C133" s="102">
        <v>-4.4110000000000003E-2</v>
      </c>
      <c r="D133" s="143">
        <v>0</v>
      </c>
      <c r="E133" s="101">
        <v>0.32473999999999997</v>
      </c>
      <c r="F133" s="167">
        <v>337860000000000</v>
      </c>
      <c r="G133" s="143">
        <v>3.2732700000000001</v>
      </c>
      <c r="H133" s="101">
        <v>6</v>
      </c>
      <c r="I133" s="102">
        <v>5</v>
      </c>
      <c r="J133" s="102">
        <v>0</v>
      </c>
      <c r="K133" s="102">
        <v>260.11304000000001</v>
      </c>
      <c r="L133" s="166">
        <v>-1.0000000000000001E-5</v>
      </c>
      <c r="M133" s="165">
        <v>25232500000</v>
      </c>
      <c r="N133" s="102">
        <v>0</v>
      </c>
      <c r="O133" s="143">
        <v>-1.166E-2</v>
      </c>
    </row>
    <row r="134" spans="1:15" x14ac:dyDescent="0.3">
      <c r="B134" s="165">
        <v>189026000000000</v>
      </c>
      <c r="C134" s="102">
        <v>-0.11312999999999999</v>
      </c>
      <c r="D134" s="143">
        <v>0</v>
      </c>
      <c r="E134" s="101">
        <v>0.19955999999999999</v>
      </c>
      <c r="F134" s="167">
        <v>1068410000000000</v>
      </c>
      <c r="G134" s="143">
        <v>3.2732700000000001</v>
      </c>
      <c r="H134" s="101">
        <v>5</v>
      </c>
      <c r="I134" s="102">
        <v>4.5</v>
      </c>
      <c r="J134" s="102">
        <v>-1.29857</v>
      </c>
      <c r="K134" s="102">
        <v>0.15826000000000001</v>
      </c>
      <c r="L134" s="143">
        <v>0</v>
      </c>
      <c r="M134" s="165">
        <v>79792300000</v>
      </c>
      <c r="N134" s="102">
        <v>-1.29857</v>
      </c>
      <c r="O134" s="143">
        <v>-7586.4597199999998</v>
      </c>
    </row>
    <row r="135" spans="1:15" x14ac:dyDescent="0.3">
      <c r="B135" s="165">
        <v>348528000000000</v>
      </c>
      <c r="C135" s="102">
        <v>1.0867199999999999</v>
      </c>
      <c r="D135" s="166">
        <v>6.0000000000000002E-5</v>
      </c>
      <c r="E135" s="101">
        <v>0.11910999999999999</v>
      </c>
      <c r="F135" s="167">
        <v>3378600000000000</v>
      </c>
      <c r="G135" s="143">
        <v>3.2732700000000001</v>
      </c>
      <c r="H135" s="101">
        <v>4</v>
      </c>
      <c r="I135" s="102">
        <v>4</v>
      </c>
      <c r="J135" s="167">
        <v>6.0000000000000002E-5</v>
      </c>
      <c r="K135" s="102">
        <v>205.94529</v>
      </c>
      <c r="L135" s="143">
        <v>0</v>
      </c>
      <c r="M135" s="165">
        <v>252325000000</v>
      </c>
      <c r="N135" s="167">
        <v>6.0000000000000002E-5</v>
      </c>
      <c r="O135" s="143">
        <v>0.11398</v>
      </c>
    </row>
    <row r="136" spans="1:15" x14ac:dyDescent="0.3">
      <c r="B136" s="165">
        <v>616518000000000</v>
      </c>
      <c r="C136" s="102">
        <v>2.0167099999999998</v>
      </c>
      <c r="D136" s="166">
        <v>2.0000000000000001E-4</v>
      </c>
      <c r="E136" s="101">
        <v>7.1010000000000004E-2</v>
      </c>
      <c r="F136" s="167">
        <v>1.06841E+16</v>
      </c>
      <c r="G136" s="143">
        <v>2.7627600000000001</v>
      </c>
      <c r="H136" s="101">
        <v>3</v>
      </c>
      <c r="I136" s="102">
        <v>3.5</v>
      </c>
      <c r="J136" s="167">
        <v>2.0000000000000001E-4</v>
      </c>
      <c r="K136" s="102">
        <v>177.58134000000001</v>
      </c>
      <c r="L136" s="143">
        <v>0</v>
      </c>
      <c r="M136" s="165">
        <v>797923000000</v>
      </c>
      <c r="N136" s="167">
        <v>2.0000000000000001E-4</v>
      </c>
      <c r="O136" s="143">
        <v>0.11819</v>
      </c>
    </row>
    <row r="137" spans="1:15" x14ac:dyDescent="0.3">
      <c r="B137" s="165">
        <v>1029220000000000</v>
      </c>
      <c r="C137" s="102">
        <v>3.5664899999999999</v>
      </c>
      <c r="D137" s="166">
        <v>5.9000000000000003E-4</v>
      </c>
      <c r="E137" s="101">
        <v>4.3779999999999999E-2</v>
      </c>
      <c r="F137" s="167">
        <v>3.3786E+16</v>
      </c>
      <c r="G137" s="143">
        <v>2.2522500000000001</v>
      </c>
      <c r="H137" s="101">
        <v>2</v>
      </c>
      <c r="I137" s="102">
        <v>3</v>
      </c>
      <c r="J137" s="167">
        <v>5.9000000000000003E-4</v>
      </c>
      <c r="K137" s="102">
        <v>150.81648999999999</v>
      </c>
      <c r="L137" s="143">
        <v>0</v>
      </c>
      <c r="M137" s="165">
        <v>2523250000000</v>
      </c>
      <c r="N137" s="167">
        <v>5.9999999999999995E-4</v>
      </c>
      <c r="O137" s="143">
        <v>0.11027000000000001</v>
      </c>
    </row>
    <row r="138" spans="1:15" x14ac:dyDescent="0.3">
      <c r="B138" s="165">
        <v>1578840000000000</v>
      </c>
      <c r="C138" s="102">
        <v>5.0229600000000003</v>
      </c>
      <c r="D138" s="143">
        <v>1.2700000000000001E-3</v>
      </c>
      <c r="E138" s="101">
        <v>2.8979999999999999E-2</v>
      </c>
      <c r="F138" s="167">
        <v>1.06841E+17</v>
      </c>
      <c r="G138" s="143">
        <v>1.23123</v>
      </c>
      <c r="H138" s="101">
        <v>1</v>
      </c>
      <c r="I138" s="102">
        <v>2.5</v>
      </c>
      <c r="J138" s="102">
        <v>1.2700000000000001E-3</v>
      </c>
      <c r="K138" s="102">
        <v>132.9605</v>
      </c>
      <c r="L138" s="166">
        <v>1.0000000000000001E-5</v>
      </c>
      <c r="M138" s="165">
        <v>7979230000000</v>
      </c>
      <c r="N138" s="102">
        <v>1.2800000000000001E-3</v>
      </c>
      <c r="O138" s="143">
        <v>7.4910000000000004E-2</v>
      </c>
    </row>
    <row r="140" spans="1:15" x14ac:dyDescent="0.3">
      <c r="A140" s="4">
        <v>520</v>
      </c>
      <c r="B140" s="165">
        <v>81167900000000</v>
      </c>
      <c r="C140" s="167">
        <v>2.22394E+30</v>
      </c>
      <c r="D140" s="166">
        <v>2.8919899999999999E+25</v>
      </c>
      <c r="E140" s="101">
        <v>0.36732999999999999</v>
      </c>
      <c r="F140" s="167">
        <v>247157000000000</v>
      </c>
      <c r="G140" s="143">
        <v>3.2732700000000001</v>
      </c>
      <c r="H140" s="101">
        <v>6</v>
      </c>
      <c r="I140" s="102">
        <v>5</v>
      </c>
      <c r="J140" s="167">
        <v>3.0988200000000002E+26</v>
      </c>
      <c r="K140" s="102">
        <v>1.3801600000000001</v>
      </c>
      <c r="L140" s="166">
        <v>-1.0000000000000001E-5</v>
      </c>
      <c r="M140" s="165">
        <v>20831800000</v>
      </c>
      <c r="N140" s="167">
        <v>3.0988200000000002E+26</v>
      </c>
      <c r="O140" s="166">
        <v>7.8258899999999999E+30</v>
      </c>
    </row>
    <row r="141" spans="1:15" x14ac:dyDescent="0.3">
      <c r="B141" s="165">
        <v>158936000000000</v>
      </c>
      <c r="C141" s="102">
        <v>0.16739000000000001</v>
      </c>
      <c r="D141" s="143">
        <v>0</v>
      </c>
      <c r="E141" s="101">
        <v>0.22869999999999999</v>
      </c>
      <c r="F141" s="167">
        <v>781580000000000</v>
      </c>
      <c r="G141" s="143">
        <v>3.2732700000000001</v>
      </c>
      <c r="H141" s="101">
        <v>5</v>
      </c>
      <c r="I141" s="102">
        <v>4.5</v>
      </c>
      <c r="J141" s="167">
        <v>1.0000000000000001E-5</v>
      </c>
      <c r="K141" s="102">
        <v>243.33948000000001</v>
      </c>
      <c r="L141" s="166">
        <v>-1.0000000000000001E-5</v>
      </c>
      <c r="M141" s="165">
        <v>65876000000</v>
      </c>
      <c r="N141" s="102">
        <v>0</v>
      </c>
      <c r="O141" s="143">
        <v>3.5049999999999998E-2</v>
      </c>
    </row>
    <row r="142" spans="1:15" x14ac:dyDescent="0.3">
      <c r="B142" s="165">
        <v>296373000000000</v>
      </c>
      <c r="C142" s="102">
        <v>0.88417000000000001</v>
      </c>
      <c r="D142" s="166">
        <v>4.0000000000000003E-5</v>
      </c>
      <c r="E142" s="101">
        <v>0.13719999999999999</v>
      </c>
      <c r="F142" s="167">
        <v>2471570000000000</v>
      </c>
      <c r="G142" s="143">
        <v>3.2732700000000001</v>
      </c>
      <c r="H142" s="101">
        <v>4</v>
      </c>
      <c r="I142" s="102">
        <v>4</v>
      </c>
      <c r="J142" s="167">
        <v>5.0000000000000002E-5</v>
      </c>
      <c r="K142" s="102">
        <v>210.53645</v>
      </c>
      <c r="L142" s="143">
        <v>0</v>
      </c>
      <c r="M142" s="165">
        <v>208318000000</v>
      </c>
      <c r="N142" s="167">
        <v>4.0000000000000003E-5</v>
      </c>
      <c r="O142" s="143">
        <v>0.10783</v>
      </c>
    </row>
    <row r="143" spans="1:15" x14ac:dyDescent="0.3">
      <c r="B143" s="165">
        <v>530407000000000</v>
      </c>
      <c r="C143" s="102">
        <v>1.69922</v>
      </c>
      <c r="D143" s="166">
        <v>1.3999999999999999E-4</v>
      </c>
      <c r="E143" s="101">
        <v>8.1600000000000006E-2</v>
      </c>
      <c r="F143" s="167">
        <v>7815800000000000</v>
      </c>
      <c r="G143" s="143">
        <v>2.7627600000000001</v>
      </c>
      <c r="H143" s="101">
        <v>3</v>
      </c>
      <c r="I143" s="102">
        <v>3.5</v>
      </c>
      <c r="J143" s="167">
        <v>1.4999999999999999E-4</v>
      </c>
      <c r="K143" s="102">
        <v>185.96352999999999</v>
      </c>
      <c r="L143" s="143">
        <v>0</v>
      </c>
      <c r="M143" s="165">
        <v>658760000000</v>
      </c>
      <c r="N143" s="167">
        <v>1.4999999999999999E-4</v>
      </c>
      <c r="O143" s="143">
        <v>0.11706999999999999</v>
      </c>
    </row>
    <row r="144" spans="1:15" x14ac:dyDescent="0.3">
      <c r="B144" s="165">
        <v>901975000000000</v>
      </c>
      <c r="C144" s="102">
        <v>2.9629099999999999</v>
      </c>
      <c r="D144" s="166">
        <v>4.2999999999999999E-4</v>
      </c>
      <c r="E144" s="101">
        <v>4.965E-2</v>
      </c>
      <c r="F144" s="167">
        <v>2.47157E+16</v>
      </c>
      <c r="G144" s="143">
        <v>2.2522500000000001</v>
      </c>
      <c r="H144" s="101">
        <v>2</v>
      </c>
      <c r="I144" s="102">
        <v>3</v>
      </c>
      <c r="J144" s="167">
        <v>4.4000000000000002E-4</v>
      </c>
      <c r="K144" s="102">
        <v>161.08251000000001</v>
      </c>
      <c r="L144" s="143">
        <v>0</v>
      </c>
      <c r="M144" s="165">
        <v>2083180000000</v>
      </c>
      <c r="N144" s="167">
        <v>4.2999999999999999E-4</v>
      </c>
      <c r="O144" s="143">
        <v>0.10965999999999999</v>
      </c>
    </row>
    <row r="145" spans="2:15" x14ac:dyDescent="0.3">
      <c r="B145" s="165">
        <v>1419680000000000</v>
      </c>
      <c r="C145" s="102">
        <v>4.3838200000000001</v>
      </c>
      <c r="D145" s="143">
        <v>1E-3</v>
      </c>
      <c r="E145" s="101">
        <v>3.2129999999999999E-2</v>
      </c>
      <c r="F145" s="167">
        <v>7.8158E+16</v>
      </c>
      <c r="G145" s="143">
        <v>1.7417400000000001</v>
      </c>
      <c r="H145" s="101">
        <v>1</v>
      </c>
      <c r="I145" s="102">
        <v>2.5</v>
      </c>
      <c r="J145" s="102">
        <v>1E-3</v>
      </c>
      <c r="K145" s="102">
        <v>139.9675</v>
      </c>
      <c r="L145" s="166">
        <v>1.0000000000000001E-5</v>
      </c>
      <c r="M145" s="165">
        <v>6587600000000</v>
      </c>
      <c r="N145" s="102">
        <v>1.01E-3</v>
      </c>
      <c r="O145" s="143">
        <v>8.0619999999999997E-2</v>
      </c>
    </row>
    <row r="146" spans="2:15" x14ac:dyDescent="0.3">
      <c r="B146" s="165">
        <v>81167900000000</v>
      </c>
      <c r="C146" s="102">
        <v>-35028.66476</v>
      </c>
      <c r="D146" s="143">
        <v>-0.45551000000000003</v>
      </c>
      <c r="E146" s="101">
        <v>0.36732999999999999</v>
      </c>
      <c r="F146" s="167">
        <v>247157000000000</v>
      </c>
      <c r="G146" s="143">
        <v>3.2732700000000001</v>
      </c>
      <c r="H146" s="101">
        <v>6</v>
      </c>
      <c r="I146" s="102">
        <v>5</v>
      </c>
      <c r="J146" s="102">
        <v>-1.7531099999999999</v>
      </c>
      <c r="K146" s="102">
        <v>2.4287100000000001</v>
      </c>
      <c r="L146" s="166">
        <v>-1.0000000000000001E-5</v>
      </c>
      <c r="M146" s="165">
        <v>20831800000</v>
      </c>
      <c r="N146" s="102">
        <v>-1.7531099999999999</v>
      </c>
      <c r="O146" s="143">
        <v>-44273.81654</v>
      </c>
    </row>
    <row r="147" spans="2:15" x14ac:dyDescent="0.3">
      <c r="B147" s="165">
        <v>158936000000000</v>
      </c>
      <c r="C147" s="102">
        <v>0.14735999999999999</v>
      </c>
      <c r="D147" s="143">
        <v>0</v>
      </c>
      <c r="E147" s="101">
        <v>0.22869999999999999</v>
      </c>
      <c r="F147" s="167">
        <v>781580000000000</v>
      </c>
      <c r="G147" s="143">
        <v>3.2732700000000001</v>
      </c>
      <c r="H147" s="101">
        <v>5</v>
      </c>
      <c r="I147" s="102">
        <v>4.5</v>
      </c>
      <c r="J147" s="167">
        <v>1.0000000000000001E-5</v>
      </c>
      <c r="K147" s="102">
        <v>248.31479999999999</v>
      </c>
      <c r="L147" s="166">
        <v>-1.0000000000000001E-5</v>
      </c>
      <c r="M147" s="165">
        <v>65876000000</v>
      </c>
      <c r="N147" s="102">
        <v>0</v>
      </c>
      <c r="O147" s="143">
        <v>3.1009999999999999E-2</v>
      </c>
    </row>
    <row r="148" spans="2:15" x14ac:dyDescent="0.3">
      <c r="B148" s="165">
        <v>296373000000000</v>
      </c>
      <c r="C148" s="102">
        <v>0.87246000000000001</v>
      </c>
      <c r="D148" s="166">
        <v>4.0000000000000003E-5</v>
      </c>
      <c r="E148" s="101">
        <v>0.13719999999999999</v>
      </c>
      <c r="F148" s="167">
        <v>2471570000000000</v>
      </c>
      <c r="G148" s="143">
        <v>3.2732700000000001</v>
      </c>
      <c r="H148" s="101">
        <v>4</v>
      </c>
      <c r="I148" s="102">
        <v>4</v>
      </c>
      <c r="J148" s="167">
        <v>5.0000000000000002E-5</v>
      </c>
      <c r="K148" s="102">
        <v>208.52681000000001</v>
      </c>
      <c r="L148" s="143">
        <v>0</v>
      </c>
      <c r="M148" s="165">
        <v>208318000000</v>
      </c>
      <c r="N148" s="167">
        <v>4.0000000000000003E-5</v>
      </c>
      <c r="O148" s="143">
        <v>0.10647</v>
      </c>
    </row>
    <row r="149" spans="2:15" x14ac:dyDescent="0.3">
      <c r="B149" s="165">
        <v>530407000000000</v>
      </c>
      <c r="C149" s="102">
        <v>1.7332399999999999</v>
      </c>
      <c r="D149" s="166">
        <v>1.4999999999999999E-4</v>
      </c>
      <c r="E149" s="101">
        <v>8.1600000000000006E-2</v>
      </c>
      <c r="F149" s="167">
        <v>7815800000000000</v>
      </c>
      <c r="G149" s="143">
        <v>2.7627600000000001</v>
      </c>
      <c r="H149" s="101">
        <v>3</v>
      </c>
      <c r="I149" s="102">
        <v>3.5</v>
      </c>
      <c r="J149" s="167">
        <v>1.4999999999999999E-4</v>
      </c>
      <c r="K149" s="102">
        <v>184.89113</v>
      </c>
      <c r="L149" s="143">
        <v>0</v>
      </c>
      <c r="M149" s="165">
        <v>658760000000</v>
      </c>
      <c r="N149" s="167">
        <v>1.4999999999999999E-4</v>
      </c>
      <c r="O149" s="143">
        <v>0.11942</v>
      </c>
    </row>
    <row r="150" spans="2:15" x14ac:dyDescent="0.3">
      <c r="B150" s="165">
        <v>901975000000000</v>
      </c>
      <c r="C150" s="102">
        <v>3.0459800000000001</v>
      </c>
      <c r="D150" s="166">
        <v>4.4000000000000002E-4</v>
      </c>
      <c r="E150" s="101">
        <v>4.965E-2</v>
      </c>
      <c r="F150" s="167">
        <v>2.47157E+16</v>
      </c>
      <c r="G150" s="143">
        <v>2.2522500000000001</v>
      </c>
      <c r="H150" s="101">
        <v>2</v>
      </c>
      <c r="I150" s="102">
        <v>3</v>
      </c>
      <c r="J150" s="167">
        <v>4.4999999999999999E-4</v>
      </c>
      <c r="K150" s="102">
        <v>160.70959999999999</v>
      </c>
      <c r="L150" s="143">
        <v>0</v>
      </c>
      <c r="M150" s="165">
        <v>2083180000000</v>
      </c>
      <c r="N150" s="167">
        <v>4.4999999999999999E-4</v>
      </c>
      <c r="O150" s="143">
        <v>0.11273</v>
      </c>
    </row>
    <row r="151" spans="2:15" x14ac:dyDescent="0.3">
      <c r="B151" s="165">
        <v>1419680000000000</v>
      </c>
      <c r="C151" s="102">
        <v>4.4523599999999997</v>
      </c>
      <c r="D151" s="143">
        <v>1.01E-3</v>
      </c>
      <c r="E151" s="101">
        <v>3.2129999999999999E-2</v>
      </c>
      <c r="F151" s="167">
        <v>7.8158E+16</v>
      </c>
      <c r="G151" s="143">
        <v>1.7417400000000001</v>
      </c>
      <c r="H151" s="101">
        <v>1</v>
      </c>
      <c r="I151" s="102">
        <v>2.5</v>
      </c>
      <c r="J151" s="102">
        <v>1.0200000000000001E-3</v>
      </c>
      <c r="K151" s="102">
        <v>139.44917000000001</v>
      </c>
      <c r="L151" s="166">
        <v>1.0000000000000001E-5</v>
      </c>
      <c r="M151" s="165">
        <v>6587600000000</v>
      </c>
      <c r="N151" s="102">
        <v>1.0300000000000001E-3</v>
      </c>
      <c r="O151" s="143">
        <v>8.1879999999999994E-2</v>
      </c>
    </row>
    <row r="152" spans="2:15" x14ac:dyDescent="0.3">
      <c r="B152" s="165">
        <v>81167900000000</v>
      </c>
      <c r="C152" s="167">
        <v>2.0972199999999999E+27</v>
      </c>
      <c r="D152" s="166">
        <v>2.7272100000000001E+22</v>
      </c>
      <c r="E152" s="101">
        <v>0.36732999999999999</v>
      </c>
      <c r="F152" s="167">
        <v>247157000000000</v>
      </c>
      <c r="G152" s="143">
        <v>3.2732700000000001</v>
      </c>
      <c r="H152" s="101">
        <v>6</v>
      </c>
      <c r="I152" s="102">
        <v>5</v>
      </c>
      <c r="J152" s="167">
        <v>2.2706600000000001E+23</v>
      </c>
      <c r="K152" s="102">
        <v>1.5444500000000001</v>
      </c>
      <c r="L152" s="166">
        <v>-1.0000000000000001E-5</v>
      </c>
      <c r="M152" s="165">
        <v>20831800000</v>
      </c>
      <c r="N152" s="167">
        <v>2.2706600000000001E+23</v>
      </c>
      <c r="O152" s="166">
        <v>5.7344099999999995E+27</v>
      </c>
    </row>
    <row r="153" spans="2:15" x14ac:dyDescent="0.3">
      <c r="B153" s="165">
        <v>158936000000000</v>
      </c>
      <c r="C153" s="102">
        <v>7.8820000000000001E-2</v>
      </c>
      <c r="D153" s="143">
        <v>0</v>
      </c>
      <c r="E153" s="101">
        <v>0.22869999999999999</v>
      </c>
      <c r="F153" s="167">
        <v>781580000000000</v>
      </c>
      <c r="G153" s="143">
        <v>3.2732700000000001</v>
      </c>
      <c r="H153" s="101">
        <v>5</v>
      </c>
      <c r="I153" s="102">
        <v>4.5</v>
      </c>
      <c r="J153" s="167">
        <v>1.0000000000000001E-5</v>
      </c>
      <c r="K153" s="102">
        <v>263.87682000000001</v>
      </c>
      <c r="L153" s="166">
        <v>-1.0000000000000001E-5</v>
      </c>
      <c r="M153" s="165">
        <v>65876000000</v>
      </c>
      <c r="N153" s="102">
        <v>0</v>
      </c>
      <c r="O153" s="143">
        <v>1.6729999999999998E-2</v>
      </c>
    </row>
    <row r="154" spans="2:15" x14ac:dyDescent="0.3">
      <c r="B154" s="165">
        <v>296373000000000</v>
      </c>
      <c r="C154" s="102">
        <v>0.63214000000000004</v>
      </c>
      <c r="D154" s="166">
        <v>3.0000000000000001E-5</v>
      </c>
      <c r="E154" s="101">
        <v>0.13719999999999999</v>
      </c>
      <c r="F154" s="167">
        <v>2471570000000000</v>
      </c>
      <c r="G154" s="143">
        <v>3.2732700000000001</v>
      </c>
      <c r="H154" s="101">
        <v>4</v>
      </c>
      <c r="I154" s="102">
        <v>4</v>
      </c>
      <c r="J154" s="167">
        <v>3.0000000000000001E-5</v>
      </c>
      <c r="K154" s="102">
        <v>225.14058</v>
      </c>
      <c r="L154" s="143">
        <v>0</v>
      </c>
      <c r="M154" s="165">
        <v>208318000000</v>
      </c>
      <c r="N154" s="167">
        <v>3.0000000000000001E-5</v>
      </c>
      <c r="O154" s="143">
        <v>7.7060000000000003E-2</v>
      </c>
    </row>
    <row r="155" spans="2:15" x14ac:dyDescent="0.3">
      <c r="B155" s="165">
        <v>530407000000000</v>
      </c>
      <c r="C155" s="102">
        <v>1.2774700000000001</v>
      </c>
      <c r="D155" s="166">
        <v>1.1E-4</v>
      </c>
      <c r="E155" s="101">
        <v>8.1600000000000006E-2</v>
      </c>
      <c r="F155" s="167">
        <v>7815800000000000</v>
      </c>
      <c r="G155" s="143">
        <v>2.7627600000000001</v>
      </c>
      <c r="H155" s="101">
        <v>3</v>
      </c>
      <c r="I155" s="102">
        <v>3.5</v>
      </c>
      <c r="J155" s="167">
        <v>1.1E-4</v>
      </c>
      <c r="K155" s="102">
        <v>194.13408000000001</v>
      </c>
      <c r="L155" s="143">
        <v>0</v>
      </c>
      <c r="M155" s="165">
        <v>658760000000</v>
      </c>
      <c r="N155" s="167">
        <v>1.1E-4</v>
      </c>
      <c r="O155" s="143">
        <v>8.795E-2</v>
      </c>
    </row>
    <row r="156" spans="2:15" x14ac:dyDescent="0.3">
      <c r="B156" s="165">
        <v>901975000000000</v>
      </c>
      <c r="C156" s="102">
        <v>2.2600600000000002</v>
      </c>
      <c r="D156" s="166">
        <v>3.3E-4</v>
      </c>
      <c r="E156" s="101">
        <v>4.965E-2</v>
      </c>
      <c r="F156" s="167">
        <v>2.47157E+16</v>
      </c>
      <c r="G156" s="143">
        <v>2.2522500000000001</v>
      </c>
      <c r="H156" s="101">
        <v>2</v>
      </c>
      <c r="I156" s="102">
        <v>3</v>
      </c>
      <c r="J156" s="167">
        <v>3.3E-4</v>
      </c>
      <c r="K156" s="102">
        <v>165.58788000000001</v>
      </c>
      <c r="L156" s="143">
        <v>0</v>
      </c>
      <c r="M156" s="165">
        <v>2083180000000</v>
      </c>
      <c r="N156" s="167">
        <v>3.3E-4</v>
      </c>
      <c r="O156" s="143">
        <v>8.3599999999999994E-2</v>
      </c>
    </row>
    <row r="157" spans="2:15" x14ac:dyDescent="0.3">
      <c r="B157" s="165">
        <v>1419680000000000</v>
      </c>
      <c r="C157" s="102">
        <v>3.6845699999999999</v>
      </c>
      <c r="D157" s="166">
        <v>8.4000000000000003E-4</v>
      </c>
      <c r="E157" s="101">
        <v>3.2129999999999999E-2</v>
      </c>
      <c r="F157" s="167">
        <v>7.8158E+16</v>
      </c>
      <c r="G157" s="143">
        <v>1.7417400000000001</v>
      </c>
      <c r="H157" s="101">
        <v>1</v>
      </c>
      <c r="I157" s="102">
        <v>2.5</v>
      </c>
      <c r="J157" s="167">
        <v>8.4000000000000003E-4</v>
      </c>
      <c r="K157" s="102">
        <v>141.3193</v>
      </c>
      <c r="L157" s="166">
        <v>1.0000000000000001E-5</v>
      </c>
      <c r="M157" s="165">
        <v>6587600000000</v>
      </c>
      <c r="N157" s="167">
        <v>8.4999999999999995E-4</v>
      </c>
      <c r="O157" s="143">
        <v>6.7750000000000005E-2</v>
      </c>
    </row>
    <row r="158" spans="2:15" x14ac:dyDescent="0.3">
      <c r="B158" s="165">
        <v>81167900000000</v>
      </c>
      <c r="C158" s="167">
        <v>5.3467200000000001E+27</v>
      </c>
      <c r="D158" s="166">
        <v>6.95283E+22</v>
      </c>
      <c r="E158" s="101">
        <v>0.36732999999999999</v>
      </c>
      <c r="F158" s="167">
        <v>247157000000000</v>
      </c>
      <c r="G158" s="143">
        <v>3.2732700000000001</v>
      </c>
      <c r="H158" s="101">
        <v>6</v>
      </c>
      <c r="I158" s="102">
        <v>5</v>
      </c>
      <c r="J158" s="167">
        <v>5.9913300000000001E+23</v>
      </c>
      <c r="K158" s="102">
        <v>1.5198</v>
      </c>
      <c r="L158" s="166">
        <v>-1.0000000000000001E-5</v>
      </c>
      <c r="M158" s="165">
        <v>20831800000</v>
      </c>
      <c r="N158" s="167">
        <v>5.9913300000000001E+23</v>
      </c>
      <c r="O158" s="166">
        <v>1.5130700000000001E+28</v>
      </c>
    </row>
    <row r="159" spans="2:15" x14ac:dyDescent="0.3">
      <c r="B159" s="165">
        <v>158936000000000</v>
      </c>
      <c r="C159" s="102">
        <v>5.7979999999999997E-2</v>
      </c>
      <c r="D159" s="143">
        <v>0</v>
      </c>
      <c r="E159" s="101">
        <v>0.22869999999999999</v>
      </c>
      <c r="F159" s="167">
        <v>781580000000000</v>
      </c>
      <c r="G159" s="143">
        <v>3.2732700000000001</v>
      </c>
      <c r="H159" s="101">
        <v>5</v>
      </c>
      <c r="I159" s="102">
        <v>4.5</v>
      </c>
      <c r="J159" s="167">
        <v>1.0000000000000001E-5</v>
      </c>
      <c r="K159" s="102">
        <v>257.48227000000003</v>
      </c>
      <c r="L159" s="166">
        <v>-1.0000000000000001E-5</v>
      </c>
      <c r="M159" s="165">
        <v>65876000000</v>
      </c>
      <c r="N159" s="102">
        <v>0</v>
      </c>
      <c r="O159" s="143">
        <v>1.2489999999999999E-2</v>
      </c>
    </row>
    <row r="160" spans="2:15" x14ac:dyDescent="0.3">
      <c r="B160" s="165">
        <v>296373000000000</v>
      </c>
      <c r="C160" s="102">
        <v>0.65715999999999997</v>
      </c>
      <c r="D160" s="166">
        <v>3.0000000000000001E-5</v>
      </c>
      <c r="E160" s="101">
        <v>0.13719999999999999</v>
      </c>
      <c r="F160" s="167">
        <v>2471570000000000</v>
      </c>
      <c r="G160" s="143">
        <v>3.2732700000000001</v>
      </c>
      <c r="H160" s="101">
        <v>4</v>
      </c>
      <c r="I160" s="102">
        <v>4</v>
      </c>
      <c r="J160" s="167">
        <v>4.0000000000000003E-5</v>
      </c>
      <c r="K160" s="102">
        <v>208.05137999999999</v>
      </c>
      <c r="L160" s="143">
        <v>0</v>
      </c>
      <c r="M160" s="165">
        <v>208318000000</v>
      </c>
      <c r="N160" s="167">
        <v>3.0000000000000001E-5</v>
      </c>
      <c r="O160" s="143">
        <v>8.022E-2</v>
      </c>
    </row>
    <row r="161" spans="2:15" x14ac:dyDescent="0.3">
      <c r="B161" s="165">
        <v>530407000000000</v>
      </c>
      <c r="C161" s="102">
        <v>1.3556600000000001</v>
      </c>
      <c r="D161" s="166">
        <v>1.2E-4</v>
      </c>
      <c r="E161" s="101">
        <v>8.1600000000000006E-2</v>
      </c>
      <c r="F161" s="167">
        <v>7815800000000000</v>
      </c>
      <c r="G161" s="143">
        <v>2.7627600000000001</v>
      </c>
      <c r="H161" s="101">
        <v>3</v>
      </c>
      <c r="I161" s="102">
        <v>3.5</v>
      </c>
      <c r="J161" s="167">
        <v>1.2E-4</v>
      </c>
      <c r="K161" s="102">
        <v>187.98973000000001</v>
      </c>
      <c r="L161" s="143">
        <v>0</v>
      </c>
      <c r="M161" s="165">
        <v>658760000000</v>
      </c>
      <c r="N161" s="167">
        <v>1.2E-4</v>
      </c>
      <c r="O161" s="143">
        <v>9.3369999999999995E-2</v>
      </c>
    </row>
    <row r="162" spans="2:15" x14ac:dyDescent="0.3">
      <c r="B162" s="165">
        <v>901975000000000</v>
      </c>
      <c r="C162" s="102">
        <v>2.3513600000000001</v>
      </c>
      <c r="D162" s="166">
        <v>3.4000000000000002E-4</v>
      </c>
      <c r="E162" s="101">
        <v>4.965E-2</v>
      </c>
      <c r="F162" s="167">
        <v>2.47157E+16</v>
      </c>
      <c r="G162" s="143">
        <v>2.2522500000000001</v>
      </c>
      <c r="H162" s="101">
        <v>2</v>
      </c>
      <c r="I162" s="102">
        <v>3</v>
      </c>
      <c r="J162" s="167">
        <v>3.4000000000000002E-4</v>
      </c>
      <c r="K162" s="102">
        <v>162.55085</v>
      </c>
      <c r="L162" s="143">
        <v>0</v>
      </c>
      <c r="M162" s="165">
        <v>2083180000000</v>
      </c>
      <c r="N162" s="167">
        <v>3.4000000000000002E-4</v>
      </c>
      <c r="O162" s="143">
        <v>8.6999999999999994E-2</v>
      </c>
    </row>
    <row r="163" spans="2:15" x14ac:dyDescent="0.3">
      <c r="B163" s="165">
        <v>1419680000000000</v>
      </c>
      <c r="C163" s="102">
        <v>3.8213599999999999</v>
      </c>
      <c r="D163" s="166">
        <v>8.7000000000000001E-4</v>
      </c>
      <c r="E163" s="101">
        <v>3.2129999999999999E-2</v>
      </c>
      <c r="F163" s="167">
        <v>7.8158E+16</v>
      </c>
      <c r="G163" s="143">
        <v>1.7417400000000001</v>
      </c>
      <c r="H163" s="101">
        <v>1</v>
      </c>
      <c r="I163" s="102">
        <v>2.5</v>
      </c>
      <c r="J163" s="167">
        <v>8.7000000000000001E-4</v>
      </c>
      <c r="K163" s="102">
        <v>140.25810000000001</v>
      </c>
      <c r="L163" s="166">
        <v>1.0000000000000001E-5</v>
      </c>
      <c r="M163" s="165">
        <v>6587600000000</v>
      </c>
      <c r="N163" s="167">
        <v>8.8000000000000003E-4</v>
      </c>
      <c r="O163" s="143">
        <v>7.0269999999999999E-2</v>
      </c>
    </row>
  </sheetData>
  <mergeCells count="1">
    <mergeCell ref="P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H26"/>
  <sheetViews>
    <sheetView workbookViewId="0">
      <selection activeCell="E5" sqref="E5"/>
    </sheetView>
  </sheetViews>
  <sheetFormatPr defaultRowHeight="14.4" x14ac:dyDescent="0.3"/>
  <cols>
    <col min="2" max="2" width="14.6640625" bestFit="1" customWidth="1"/>
    <col min="5" max="6" width="9.5546875" bestFit="1" customWidth="1"/>
  </cols>
  <sheetData>
    <row r="4" spans="2:8" x14ac:dyDescent="0.3">
      <c r="B4" s="162" t="s">
        <v>112</v>
      </c>
      <c r="D4" s="162" t="s">
        <v>113</v>
      </c>
      <c r="E4" s="162" t="s">
        <v>114</v>
      </c>
      <c r="F4" s="162" t="s">
        <v>128</v>
      </c>
      <c r="G4" s="162" t="s">
        <v>129</v>
      </c>
      <c r="H4" s="162" t="s">
        <v>130</v>
      </c>
    </row>
    <row r="5" spans="2:8" x14ac:dyDescent="0.3">
      <c r="B5">
        <v>470</v>
      </c>
      <c r="D5" s="163">
        <f>AVERAGE(FACS_Data!H8:H11)</f>
        <v>0.76100416666666659</v>
      </c>
      <c r="E5" s="163">
        <f>AVERAGE(FACS_Data!I8:I11)</f>
        <v>8.8353119253027176E-2</v>
      </c>
      <c r="F5" s="163">
        <f>_xlfn.STDEV.P(FACS_Data!H8:H11)</f>
        <v>2.3662295796501059E-2</v>
      </c>
      <c r="G5" s="163">
        <f>FACS_Data!H9</f>
        <v>0.76955833333333334</v>
      </c>
      <c r="H5" s="163">
        <f>FACS_Data!H10</f>
        <v>0.72329499999999991</v>
      </c>
    </row>
    <row r="6" spans="2:8" x14ac:dyDescent="0.3">
      <c r="B6">
        <v>570</v>
      </c>
      <c r="D6" s="163">
        <f>AVERAGE(FACS_Data!H18:H21)</f>
        <v>1.0327356249999999</v>
      </c>
      <c r="E6" s="163">
        <f>AVERAGE(FACS_Data!I18:I21)</f>
        <v>5.1391587759008706E-2</v>
      </c>
      <c r="F6" s="163">
        <f>_xlfn.STDEV.P(FACS_Data!H18:H21)</f>
        <v>0.15127280609439345</v>
      </c>
      <c r="G6" s="163">
        <f>FACS_Data!H21</f>
        <v>1.2677175000000001</v>
      </c>
      <c r="H6" s="163">
        <f>FACS_Data!H18</f>
        <v>0.86406499999999997</v>
      </c>
    </row>
    <row r="7" spans="2:8" x14ac:dyDescent="0.3">
      <c r="B7">
        <v>670</v>
      </c>
      <c r="D7" s="163">
        <f>AVERAGE(FACS_Data!H28:H31)</f>
        <v>1.5635725</v>
      </c>
      <c r="E7" s="163">
        <f>AVERAGE(FACS_Data!I28:I31)</f>
        <v>0.23131215749951389</v>
      </c>
      <c r="F7" s="163">
        <f>_xlfn.STDEV.P(FACS_Data!H28:H31)</f>
        <v>5.2766457474185298E-2</v>
      </c>
      <c r="G7" s="163">
        <f>FACS_Data!H28</f>
        <v>1.6546825000000001</v>
      </c>
      <c r="H7" s="163">
        <f>FACS_Data!H30</f>
        <v>1.5264199999999999</v>
      </c>
    </row>
    <row r="8" spans="2:8" x14ac:dyDescent="0.3">
      <c r="B8">
        <v>800</v>
      </c>
      <c r="D8" s="163">
        <f>AVERAGE(FACS_Data!H38:H41)</f>
        <v>1.7693281250000001</v>
      </c>
      <c r="E8" s="163">
        <f>AVERAGE(FACS_Data!I38:I41)</f>
        <v>0.15323902130932984</v>
      </c>
      <c r="F8" s="163">
        <f>_xlfn.STDEV.P(FACS_Data!H38:H41)</f>
        <v>0.39839039377370994</v>
      </c>
      <c r="G8" s="163">
        <f>FACS_Data!H38</f>
        <v>2.3483174999999998</v>
      </c>
      <c r="H8" s="163">
        <f>FACS_Data!H41</f>
        <v>1.2958475</v>
      </c>
    </row>
    <row r="12" spans="2:8" x14ac:dyDescent="0.3">
      <c r="B12" s="162" t="s">
        <v>131</v>
      </c>
      <c r="D12" s="162" t="s">
        <v>113</v>
      </c>
      <c r="E12" s="162" t="s">
        <v>114</v>
      </c>
      <c r="F12" s="162" t="s">
        <v>128</v>
      </c>
      <c r="G12" s="162" t="s">
        <v>129</v>
      </c>
      <c r="H12" s="162" t="s">
        <v>130</v>
      </c>
    </row>
    <row r="13" spans="2:8" x14ac:dyDescent="0.3">
      <c r="B13">
        <v>450</v>
      </c>
    </row>
    <row r="14" spans="2:8" x14ac:dyDescent="0.3">
      <c r="B14">
        <v>460</v>
      </c>
    </row>
    <row r="15" spans="2:8" x14ac:dyDescent="0.3">
      <c r="B15">
        <v>470</v>
      </c>
      <c r="D15" s="163">
        <f>AVERAGE('PEA Data'!H8:H11)</f>
        <v>8.5768175000000006</v>
      </c>
      <c r="E15" s="163">
        <f>AVERAGE('PEA Data'!I8:I11)</f>
        <v>0.31112373542643601</v>
      </c>
      <c r="F15" s="163">
        <f>_xlfn.STDEV.P('PEA Data'!H8:H11)</f>
        <v>0.72096621385673665</v>
      </c>
      <c r="G15">
        <f>'PEA Data'!H11</f>
        <v>9.1057883333333347</v>
      </c>
      <c r="H15">
        <f>'PEA Data'!H8</f>
        <v>7.352854999999999</v>
      </c>
    </row>
    <row r="16" spans="2:8" x14ac:dyDescent="0.3">
      <c r="B16">
        <v>480</v>
      </c>
      <c r="D16" s="163">
        <f>AVERAGE('PEA Data'!H18:H21)</f>
        <v>8.8820187500000003</v>
      </c>
      <c r="E16" s="163">
        <f>AVERAGE('PEA Data'!I18:I21)</f>
        <v>0.28913905142308854</v>
      </c>
      <c r="F16" s="163">
        <f>_xlfn.STDEV.P('PEA Data'!H18:H21)</f>
        <v>1.0742438449185081</v>
      </c>
      <c r="G16">
        <f>'PEA Data'!H20</f>
        <v>9.7708650000000006</v>
      </c>
      <c r="H16">
        <f>'PEA Data'!H18</f>
        <v>7.0761075</v>
      </c>
    </row>
    <row r="17" spans="2:8" x14ac:dyDescent="0.3">
      <c r="B17">
        <v>490</v>
      </c>
      <c r="D17" s="163">
        <f>AVERAGE('PEA Data'!H28:H31)</f>
        <v>8.461424375</v>
      </c>
      <c r="E17" s="163">
        <f>_xlfn.STDEV.P('PEA Data'!I28:I31)</f>
        <v>4.2113351200614497E-2</v>
      </c>
      <c r="F17" s="163">
        <f>_xlfn.STDEV.P('PEA Data'!H28:H31)</f>
        <v>1.1803830398955477</v>
      </c>
      <c r="G17">
        <f>'PEA Data'!H31</f>
        <v>9.4390125000000005</v>
      </c>
      <c r="H17">
        <f>'PEA Data'!H28</f>
        <v>6.5343800000000005</v>
      </c>
    </row>
    <row r="18" spans="2:8" x14ac:dyDescent="0.3">
      <c r="B18">
        <v>500</v>
      </c>
      <c r="D18" s="163">
        <f>AVERAGE('PEA Data'!H38:H41)</f>
        <v>7.0431687500000004</v>
      </c>
      <c r="E18" s="163">
        <f>AVERAGE('PEA Data'!I38:I41)</f>
        <v>0.21430900750631551</v>
      </c>
      <c r="F18" s="163">
        <f>_xlfn.STDEV.P('PEA Data'!H38:H41)</f>
        <v>1.5205719015724166</v>
      </c>
      <c r="G18">
        <f>'PEA Data'!H41</f>
        <v>8.5978099999999991</v>
      </c>
      <c r="H18">
        <f>'PEA Data'!H38</f>
        <v>4.7029174999999999</v>
      </c>
    </row>
    <row r="19" spans="2:8" x14ac:dyDescent="0.3">
      <c r="B19">
        <v>510</v>
      </c>
      <c r="D19" s="163">
        <f>AVERAGE('PEA Data'!H48:H51)</f>
        <v>3.0081393749999998</v>
      </c>
      <c r="E19" s="163">
        <f>AVERAGE('PEA Data'!I48:I51)</f>
        <v>0.92957072556041265</v>
      </c>
      <c r="F19" s="163">
        <f>_xlfn.STDEV.P('PEA Data'!H48:H51)</f>
        <v>1.104003110081635</v>
      </c>
      <c r="G19">
        <f>'PEA Data'!H50</f>
        <v>4.0833750000000002</v>
      </c>
      <c r="H19">
        <f>'PEA Data'!H48</f>
        <v>1.4068549999999997</v>
      </c>
    </row>
    <row r="20" spans="2:8" s="4" customFormat="1" x14ac:dyDescent="0.3">
      <c r="B20" s="4">
        <v>515</v>
      </c>
      <c r="D20" s="163"/>
      <c r="E20" s="163"/>
      <c r="F20" s="163"/>
    </row>
    <row r="21" spans="2:8" x14ac:dyDescent="0.3">
      <c r="B21">
        <v>520</v>
      </c>
      <c r="D21" s="163">
        <f>AVERAGE('PEA Data'!H58:H61)</f>
        <v>2.25462125</v>
      </c>
      <c r="E21" s="163">
        <f>AVERAGE('PEA Data'!I58:I61)</f>
        <v>0.25208741623101094</v>
      </c>
      <c r="F21" s="163">
        <f>_xlfn.STDEV.P('PEA Data'!H58:H61)</f>
        <v>1.2536965877225583</v>
      </c>
      <c r="G21" s="168">
        <f>'PEA Data'!H61</f>
        <v>4.0855274999999995</v>
      </c>
      <c r="H21" s="168">
        <f>'PEA Data'!H58</f>
        <v>0.76148250000000006</v>
      </c>
    </row>
    <row r="25" spans="2:8" x14ac:dyDescent="0.3">
      <c r="B25" s="162" t="s">
        <v>115</v>
      </c>
      <c r="D25" s="162" t="s">
        <v>113</v>
      </c>
      <c r="E25" s="162" t="s">
        <v>114</v>
      </c>
    </row>
    <row r="26" spans="2:8" x14ac:dyDescent="0.3">
      <c r="B26">
        <v>470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I61"/>
  <sheetViews>
    <sheetView topLeftCell="A37" workbookViewId="0">
      <selection activeCell="H56" sqref="H56:I61"/>
    </sheetView>
  </sheetViews>
  <sheetFormatPr defaultRowHeight="14.4" x14ac:dyDescent="0.3"/>
  <cols>
    <col min="2" max="2" width="17" bestFit="1" customWidth="1"/>
    <col min="3" max="3" width="11.44140625" bestFit="1" customWidth="1"/>
    <col min="7" max="7" width="11" bestFit="1" customWidth="1"/>
    <col min="9" max="9" width="12" bestFit="1" customWidth="1"/>
  </cols>
  <sheetData>
    <row r="4" spans="2:9" x14ac:dyDescent="0.3">
      <c r="B4">
        <v>470</v>
      </c>
    </row>
    <row r="5" spans="2:9" x14ac:dyDescent="0.3">
      <c r="B5" t="s">
        <v>124</v>
      </c>
      <c r="C5" t="s">
        <v>122</v>
      </c>
      <c r="D5" t="s">
        <v>123</v>
      </c>
      <c r="F5" t="s">
        <v>125</v>
      </c>
      <c r="G5" t="s">
        <v>114</v>
      </c>
      <c r="H5" t="s">
        <v>126</v>
      </c>
      <c r="I5" t="s">
        <v>114</v>
      </c>
    </row>
    <row r="6" spans="2:9" x14ac:dyDescent="0.3">
      <c r="B6" s="3">
        <v>389341000000000</v>
      </c>
      <c r="C6" s="138">
        <v>106573000000000</v>
      </c>
      <c r="D6" s="142">
        <v>0.30662</v>
      </c>
      <c r="F6">
        <f>AVERAGE(Summazired_Data_PEA!O3,Summazired_Data_PEA!O9,Summazired_Data_PEA!O15,Summazired_Data_PEA!O21,Summazired_Data_PEA!O27,Summazired_Data_PEA!O33)</f>
        <v>0.5312716666666667</v>
      </c>
      <c r="G6">
        <f>_xlfn.STDEV.P(Summazired_Data_PEA!O3,Summazired_Data_PEA!O9,Summazired_Data_PEA!O15,Summazired_Data_PEA!O21,Summazired_Data_PEA!O27,Summazired_Data_PEA!O33)</f>
        <v>5.1611767526623442E-2</v>
      </c>
      <c r="H6">
        <f>AVERAGE(Summazired_Data_PEA!C3,Summazired_Data_PEA!C9,Summazired_Data_PEA!C15,Summazired_Data_PEA!C21,Summazired_Data_PEA!C27,Summazired_Data_PEA!C33)</f>
        <v>1.9138416666666671</v>
      </c>
      <c r="I6">
        <f>_xlfn.STDEV.P(Summazired_Data_PEA!C3,Summazired_Data_PEA!C9,Summazired_Data_PEA!C15,Summazired_Data_PEA!C21,Summazired_Data_PEA!C27,Summazired_Data_PEA!C33)</f>
        <v>0.18614358216322038</v>
      </c>
    </row>
    <row r="7" spans="2:9" x14ac:dyDescent="0.3">
      <c r="B7" s="3">
        <v>1231200000000000</v>
      </c>
      <c r="C7" s="138">
        <v>204276000000000</v>
      </c>
      <c r="D7" s="142">
        <v>0.18745999999999999</v>
      </c>
      <c r="F7" s="4">
        <f>AVERAGE(Summazired_Data_PEA!O4,Summazired_Data_PEA!O10,Summazired_Data_PEA!O16,Summazired_Data_PEA!O22,Summazired_Data_PEA!O28,Summazired_Data_PEA!O34)</f>
        <v>0.61937666666666658</v>
      </c>
      <c r="G7" s="4">
        <f>_xlfn.STDEV.P(Summazired_Data_PEA!O4,Summazired_Data_PEA!O10,Summazired_Data_PEA!O16,Summazired_Data_PEA!O22,Summazired_Data_PEA!O28,Summazired_Data_PEA!O34)</f>
        <v>5.9062604826479563E-2</v>
      </c>
      <c r="H7" s="4">
        <f>AVERAGE(Summazired_Data_PEA!C4,Summazired_Data_PEA!C10,Summazired_Data_PEA!C16,Summazired_Data_PEA!C22,Summazired_Data_PEA!C28,Summazired_Data_PEA!C34)</f>
        <v>3.6763533333333331</v>
      </c>
      <c r="I7" s="4">
        <f>_xlfn.STDEV.P(Summazired_Data_PEA!C4,Summazired_Data_PEA!C10,Summazired_Data_PEA!C16,Summazired_Data_PEA!C22,Summazired_Data_PEA!C28,Summazired_Data_PEA!C34)</f>
        <v>0.35062895819116568</v>
      </c>
    </row>
    <row r="8" spans="2:9" x14ac:dyDescent="0.3">
      <c r="B8" s="3">
        <v>3893410000000000</v>
      </c>
      <c r="C8" s="138">
        <v>374739000000000</v>
      </c>
      <c r="D8" s="142">
        <v>0.11171</v>
      </c>
      <c r="F8" s="4">
        <f>AVERAGE(Summazired_Data_PEA!O5,Summazired_Data_PEA!O11,Summazired_Data_PEA!O17,Summazired_Data_PEA!O23,Summazired_Data_PEA!O29,Summazired_Data_PEA!O35)</f>
        <v>0.72163666666666659</v>
      </c>
      <c r="G8" s="4">
        <f>_xlfn.STDEV.P(Summazired_Data_PEA!O5,Summazired_Data_PEA!O11,Summazired_Data_PEA!O17,Summazired_Data_PEA!O23,Summazired_Data_PEA!O29,Summazired_Data_PEA!O35)</f>
        <v>4.1707416873048159E-2</v>
      </c>
      <c r="H8" s="4">
        <f>AVERAGE(Summazired_Data_PEA!C5,Summazired_Data_PEA!C11,Summazired_Data_PEA!C17,Summazired_Data_PEA!C23,Summazired_Data_PEA!C29,Summazired_Data_PEA!C35)</f>
        <v>7.352854999999999</v>
      </c>
      <c r="I8" s="4">
        <f>_xlfn.STDEV.P(Summazired_Data_PEA!C5,Summazired_Data_PEA!C11,Summazired_Data_PEA!C17,Summazired_Data_PEA!C23,Summazired_Data_PEA!C29,Summazired_Data_PEA!C35)</f>
        <v>0.42516651015611928</v>
      </c>
    </row>
    <row r="9" spans="2:9" x14ac:dyDescent="0.3">
      <c r="B9" s="3">
        <v>1.2312E+16</v>
      </c>
      <c r="C9" s="138">
        <v>659042000000000</v>
      </c>
      <c r="D9" s="142">
        <v>6.6739999999999994E-2</v>
      </c>
      <c r="F9" s="4">
        <f>AVERAGE(Summazired_Data_PEA!O6,Summazired_Data_PEA!O12,Summazired_Data_PEA!O18,Summazired_Data_PEA!O24,Summazired_Data_PEA!O30,Summazired_Data_PEA!O36)</f>
        <v>0.47746666666666665</v>
      </c>
      <c r="G9" s="4">
        <f>_xlfn.STDEV.P(Summazired_Data_PEA!O6,Summazired_Data_PEA!O12,Summazired_Data_PEA!O18,Summazired_Data_PEA!O24,Summazired_Data_PEA!O30,Summazired_Data_PEA!O36)</f>
        <v>1.7068237232421585E-2</v>
      </c>
      <c r="H9" s="4">
        <f>AVERAGE(Summazired_Data_PEA!C6,Summazired_Data_PEA!C12,Summazired_Data_PEA!C18,Summazired_Data_PEA!C24,Summazired_Data_PEA!C30,Summazired_Data_PEA!C36)</f>
        <v>8.7514433333333326</v>
      </c>
      <c r="I9" s="4">
        <f>_xlfn.STDEV.P(Summazired_Data_PEA!C6,Summazired_Data_PEA!C12,Summazired_Data_PEA!C18,Summazired_Data_PEA!C24,Summazired_Data_PEA!C30,Summazired_Data_PEA!C36)</f>
        <v>0.31343766050400229</v>
      </c>
    </row>
    <row r="10" spans="2:9" x14ac:dyDescent="0.3">
      <c r="B10" s="3">
        <v>3.89341E+16</v>
      </c>
      <c r="C10" s="138">
        <v>1089650000000000</v>
      </c>
      <c r="D10" s="142">
        <v>4.1459999999999997E-2</v>
      </c>
      <c r="F10" s="4">
        <f>AVERAGE(Summazired_Data_PEA!O7,Summazired_Data_PEA!O13,Summazired_Data_PEA!O19,Summazired_Data_PEA!O25,Summazired_Data_PEA!O31,Summazired_Data_PEA!O37)</f>
        <v>0.25899</v>
      </c>
      <c r="G10" s="4">
        <f>_xlfn.STDEV.P(Summazired_Data_PEA!O7,Summazired_Data_PEA!O13,Summazired_Data_PEA!O19,Summazired_Data_PEA!O25,Summazired_Data_PEA!O31,Summazired_Data_PEA!O37)</f>
        <v>7.0511015687857691E-3</v>
      </c>
      <c r="H10" s="4">
        <f>AVERAGE(Summazired_Data_PEA!C7,Summazired_Data_PEA!C13,Summazired_Data_PEA!C19,Summazired_Data_PEA!C25,Summazired_Data_PEA!C31,Summazired_Data_PEA!C37)</f>
        <v>9.0971833333333336</v>
      </c>
      <c r="I10" s="4">
        <f>_xlfn.STDEV.P(Summazired_Data_PEA!C7,Summazired_Data_PEA!C13,Summazired_Data_PEA!C19,Summazired_Data_PEA!C25,Summazired_Data_PEA!C31,Summazired_Data_PEA!C37)</f>
        <v>0.24839685160824565</v>
      </c>
    </row>
    <row r="11" spans="2:9" x14ac:dyDescent="0.3">
      <c r="B11" s="3">
        <v>1.2312E+17</v>
      </c>
      <c r="C11" s="138">
        <v>1655250000000000</v>
      </c>
      <c r="D11" s="142">
        <v>2.768E-2</v>
      </c>
      <c r="F11" s="4">
        <f>AVERAGE(Summazired_Data_PEA!O8,Summazired_Data_PEA!O14,Summazired_Data_PEA!O20,Summazired_Data_PEA!O26,Summazired_Data_PEA!O32,Summazired_Data_PEA!O38)</f>
        <v>0.12365833333333333</v>
      </c>
      <c r="G11" s="4">
        <f>_xlfn.STDEV.P(Summazired_Data_PEA!O8,Summazired_Data_PEA!O14,Summazired_Data_PEA!O20,Summazired_Data_PEA!O26,Summazired_Data_PEA!O32,Summazired_Data_PEA!O38)</f>
        <v>3.4906705022897228E-3</v>
      </c>
      <c r="H11" s="4">
        <f>AVERAGE(Summazired_Data_PEA!C8,Summazired_Data_PEA!C14,Summazired_Data_PEA!C20,Summazired_Data_PEA!C26,Summazired_Data_PEA!C32,Summazired_Data_PEA!C38)</f>
        <v>9.1057883333333347</v>
      </c>
      <c r="I11" s="4">
        <f>_xlfn.STDEV.P(Summazired_Data_PEA!C8,Summazired_Data_PEA!C14,Summazired_Data_PEA!C20,Summazired_Data_PEA!C26,Summazired_Data_PEA!C32,Summazired_Data_PEA!C38)</f>
        <v>0.25749391943737671</v>
      </c>
    </row>
    <row r="14" spans="2:9" x14ac:dyDescent="0.3">
      <c r="B14" s="4">
        <v>480</v>
      </c>
      <c r="C14" s="4"/>
      <c r="D14" s="4"/>
      <c r="E14" s="4"/>
      <c r="F14" s="4"/>
      <c r="G14" s="4"/>
      <c r="H14" s="4"/>
      <c r="I14" s="4"/>
    </row>
    <row r="15" spans="2:9" x14ac:dyDescent="0.3">
      <c r="B15" s="4" t="s">
        <v>124</v>
      </c>
      <c r="C15" s="4" t="s">
        <v>122</v>
      </c>
      <c r="D15" s="4" t="s">
        <v>123</v>
      </c>
      <c r="E15" s="4"/>
      <c r="F15" s="4" t="s">
        <v>125</v>
      </c>
      <c r="G15" s="4" t="s">
        <v>114</v>
      </c>
      <c r="H15" s="4" t="s">
        <v>126</v>
      </c>
      <c r="I15" s="4" t="s">
        <v>114</v>
      </c>
    </row>
    <row r="16" spans="2:9" x14ac:dyDescent="0.3">
      <c r="B16" s="3">
        <v>274996000000000</v>
      </c>
      <c r="C16" s="138">
        <v>86610500000000</v>
      </c>
      <c r="D16" s="142">
        <v>0.35238999999999998</v>
      </c>
      <c r="E16" s="4"/>
      <c r="F16" s="4">
        <f>AVERAGE(Summazired_Data_PEA!O40,Summazired_Data_PEA!O46,Summazired_Data_PEA!O52,Summazired_Data_PEA!O58)</f>
        <v>0.51534499999999994</v>
      </c>
      <c r="G16" s="4">
        <f>_xlfn.STDEV.P(Summazired_Data_PEA!O40,Summazired_Data_PEA!O46,Summazired_Data_PEA!O52,Summazired_Data_PEA!O58)</f>
        <v>7.9721656562066562E-2</v>
      </c>
      <c r="H16" s="4">
        <f>AVERAGE(Summazired_Data_PEA!C40,Summazired_Data_PEA!C46,Summazired_Data_PEA!C52,Summazired_Data_PEA!C58)</f>
        <v>1.6126675000000001</v>
      </c>
      <c r="I16" s="4">
        <f>_xlfn.STDEV.P(Summazired_Data_PEA!C40,Summazired_Data_PEA!C46,Summazired_Data_PEA!C52,Summazired_Data_PEA!C58)</f>
        <v>0.25026946161837121</v>
      </c>
    </row>
    <row r="17" spans="2:9" x14ac:dyDescent="0.3">
      <c r="B17" s="3">
        <v>869615000000000</v>
      </c>
      <c r="C17" s="138">
        <v>168692000000000</v>
      </c>
      <c r="D17" s="142">
        <v>0.21836</v>
      </c>
      <c r="E17" s="4"/>
      <c r="F17" s="4">
        <f>AVERAGE(Summazired_Data_PEA!O41,Summazired_Data_PEA!O47,Summazired_Data_PEA!O53,Summazired_Data_PEA!O59)</f>
        <v>0.68237499999999995</v>
      </c>
      <c r="G17" s="4">
        <f>_xlfn.STDEV.P(Summazired_Data_PEA!O41,Summazired_Data_PEA!O47,Summazired_Data_PEA!O53,Summazired_Data_PEA!O59)</f>
        <v>7.9138152777279522E-2</v>
      </c>
      <c r="H17" s="4">
        <f>AVERAGE(Summazired_Data_PEA!C41,Summazired_Data_PEA!C47,Summazired_Data_PEA!C53,Summazired_Data_PEA!C59)</f>
        <v>3.46576</v>
      </c>
      <c r="I17" s="4">
        <f>_xlfn.STDEV.P(Summazired_Data_PEA!C41,Summazired_Data_PEA!C47,Summazired_Data_PEA!C53,Summazired_Data_PEA!C59)</f>
        <v>0.40105758701214189</v>
      </c>
    </row>
    <row r="18" spans="2:9" x14ac:dyDescent="0.3">
      <c r="B18" s="3">
        <v>2749960000000000</v>
      </c>
      <c r="C18" s="138">
        <v>313346000000000</v>
      </c>
      <c r="D18" s="142">
        <v>0.13074</v>
      </c>
      <c r="E18" s="4"/>
      <c r="F18" s="4">
        <f>AVERAGE(Summazired_Data_PEA!O42,Summazired_Data_PEA!O48,Summazired_Data_PEA!O54,Summazired_Data_PEA!O60)</f>
        <v>0.82150000000000001</v>
      </c>
      <c r="G18" s="4">
        <f>_xlfn.STDEV.P(Summazired_Data_PEA!O42,Summazired_Data_PEA!O48,Summazired_Data_PEA!O54,Summazired_Data_PEA!O60)</f>
        <v>5.8370598335120732E-2</v>
      </c>
      <c r="H18" s="4">
        <f>AVERAGE(Summazired_Data_PEA!C42,Summazired_Data_PEA!C48,Summazired_Data_PEA!C54,Summazired_Data_PEA!C60)</f>
        <v>7.0761075</v>
      </c>
      <c r="I18" s="4">
        <f>_xlfn.STDEV.P(Summazired_Data_PEA!C42,Summazired_Data_PEA!C48,Summazired_Data_PEA!C54,Summazired_Data_PEA!C60)</f>
        <v>0.50136679020329022</v>
      </c>
    </row>
    <row r="19" spans="2:9" x14ac:dyDescent="0.3">
      <c r="B19" s="3">
        <v>8696150000000000</v>
      </c>
      <c r="C19" s="138">
        <v>558639000000000</v>
      </c>
      <c r="D19" s="142">
        <v>7.7799999999999994E-2</v>
      </c>
      <c r="E19" s="4"/>
      <c r="F19" s="4">
        <f>AVERAGE(Summazired_Data_PEA!O43,Summazired_Data_PEA!O49,Summazired_Data_PEA!O55,Summazired_Data_PEA!O61)</f>
        <v>0.59383750000000002</v>
      </c>
      <c r="G19" s="4">
        <f>_xlfn.STDEV.P(Summazired_Data_PEA!O43,Summazired_Data_PEA!O49,Summazired_Data_PEA!O55,Summazired_Data_PEA!O61)</f>
        <v>2.052099580307935E-2</v>
      </c>
      <c r="H19" s="4">
        <f>AVERAGE(Summazired_Data_PEA!C43,Summazired_Data_PEA!C49,Summazired_Data_PEA!C55,Summazired_Data_PEA!C61)</f>
        <v>9.0721000000000007</v>
      </c>
      <c r="I19" s="4">
        <f>_xlfn.STDEV.P(Summazired_Data_PEA!C43,Summazired_Data_PEA!C49,Summazired_Data_PEA!C55,Summazired_Data_PEA!C61)</f>
        <v>0.31312423453000277</v>
      </c>
    </row>
    <row r="20" spans="2:9" x14ac:dyDescent="0.3">
      <c r="B20" s="3">
        <v>2.74996E+16</v>
      </c>
      <c r="C20" s="138">
        <v>944391000000000</v>
      </c>
      <c r="D20" s="142">
        <v>4.7530000000000003E-2</v>
      </c>
      <c r="E20" s="4"/>
      <c r="F20" s="4">
        <f>AVERAGE(Summazired_Data_PEA!O44,Summazired_Data_PEA!O50,Summazired_Data_PEA!O56,Summazired_Data_PEA!O62)</f>
        <v>0.34133750000000002</v>
      </c>
      <c r="G20" s="4">
        <f>_xlfn.STDEV.P(Summazired_Data_PEA!O44,Summazired_Data_PEA!O50,Summazired_Data_PEA!O56,Summazired_Data_PEA!O62)</f>
        <v>6.6123837418891572E-3</v>
      </c>
      <c r="H20" s="4">
        <f>AVERAGE(Summazired_Data_PEA!C44,Summazired_Data_PEA!C50,Summazired_Data_PEA!C56,Summazired_Data_PEA!C62)</f>
        <v>9.7708650000000006</v>
      </c>
      <c r="I20" s="4">
        <f>_xlfn.STDEV.P(Summazired_Data_PEA!C44,Summazired_Data_PEA!C50,Summazired_Data_PEA!C56,Summazired_Data_PEA!C62)</f>
        <v>0.18942489296552389</v>
      </c>
    </row>
    <row r="21" spans="2:9" x14ac:dyDescent="0.3">
      <c r="B21" s="3">
        <v>8.69615E+16</v>
      </c>
      <c r="C21" s="138">
        <v>1472190000000000</v>
      </c>
      <c r="D21" s="142">
        <v>3.1019999999999999E-2</v>
      </c>
      <c r="E21" s="4"/>
      <c r="F21" s="4">
        <f>AVERAGE(Summazired_Data_PEA!O45,Summazired_Data_PEA!O51,Summazired_Data_PEA!O57,Summazired_Data_PEA!O63)</f>
        <v>0.1650025</v>
      </c>
      <c r="G21" s="4">
        <f>_xlfn.STDEV.P(Summazired_Data_PEA!O45,Summazired_Data_PEA!O51,Summazired_Data_PEA!O57,Summazired_Data_PEA!O63)</f>
        <v>2.6255701761712636E-3</v>
      </c>
      <c r="H21" s="4">
        <f>AVERAGE(Summazired_Data_PEA!C45,Summazired_Data_PEA!C51,Summazired_Data_PEA!C57,Summazired_Data_PEA!C63)</f>
        <v>9.609002499999999</v>
      </c>
      <c r="I21" s="4">
        <f>_xlfn.STDEV.P(Summazired_Data_PEA!C45,Summazired_Data_PEA!C51,Summazired_Data_PEA!C57,Summazired_Data_PEA!C63)</f>
        <v>0.15264028799353718</v>
      </c>
    </row>
    <row r="24" spans="2:9" x14ac:dyDescent="0.3">
      <c r="B24" s="4">
        <v>490</v>
      </c>
      <c r="C24" s="4"/>
      <c r="D24" s="4"/>
      <c r="E24" s="4"/>
      <c r="F24" s="4"/>
      <c r="G24" s="4"/>
      <c r="H24" s="4"/>
      <c r="I24" s="4"/>
    </row>
    <row r="25" spans="2:9" x14ac:dyDescent="0.3">
      <c r="B25" s="4" t="s">
        <v>124</v>
      </c>
      <c r="C25" s="4" t="s">
        <v>122</v>
      </c>
      <c r="D25" s="4" t="s">
        <v>123</v>
      </c>
      <c r="E25" s="4"/>
      <c r="F25" s="4" t="s">
        <v>125</v>
      </c>
      <c r="G25" s="4" t="s">
        <v>114</v>
      </c>
      <c r="H25" s="4" t="s">
        <v>126</v>
      </c>
      <c r="I25" s="4" t="s">
        <v>114</v>
      </c>
    </row>
    <row r="26" spans="2:9" x14ac:dyDescent="0.3">
      <c r="B26" s="3">
        <v>294117000000000</v>
      </c>
      <c r="C26" s="138">
        <v>90196100000000</v>
      </c>
      <c r="D26" s="142">
        <v>0.34317999999999999</v>
      </c>
      <c r="E26" s="4"/>
      <c r="F26" s="4">
        <f>AVERAGE(Summazired_Data_PEA!O65,Summazired_Data_PEA!O71,Summazired_Data_PEA!O77,Summazired_Data_PEA!O83)</f>
        <v>0.50174999999999992</v>
      </c>
      <c r="G26" s="4">
        <f>_xlfn.STDEV.P(Summazired_Data_PEA!O65,Summazired_Data_PEA!O71,Summazired_Data_PEA!O77,Summazired_Data_PEA!O83)</f>
        <v>6.0626286790468067E-2</v>
      </c>
      <c r="H26" s="164">
        <f>AVERAGE(Summazired_Data_PEA!C65,Summazired_Data_PEA!C71,Summazired_Data_PEA!C77,Summazired_Data_PEA!C83)</f>
        <v>1.6127574999999998</v>
      </c>
      <c r="I26" s="4">
        <f>_xlfn.STDEV.P(Summazired_Data_PEA!C65,Summazired_Data_PEA!C71,Summazired_Data_PEA!C77,Summazired_Data_PEA!C83)</f>
        <v>0.19674703064786112</v>
      </c>
    </row>
    <row r="27" spans="2:9" x14ac:dyDescent="0.3">
      <c r="B27" s="3">
        <v>930080000000000</v>
      </c>
      <c r="C27" s="138">
        <v>175106000000000</v>
      </c>
      <c r="D27" s="142">
        <v>0.21206</v>
      </c>
      <c r="E27" s="4"/>
      <c r="F27" s="4">
        <f>AVERAGE(Summazired_Data_PEA!O66,Summazired_Data_PEA!O72,Summazired_Data_PEA!O78,Summazired_Data_PEA!O84)</f>
        <v>0.62353750000000008</v>
      </c>
      <c r="G27" s="4">
        <f>_xlfn.STDEV.P(Summazired_Data_PEA!O66,Summazired_Data_PEA!O72,Summazired_Data_PEA!O78,Summazired_Data_PEA!O84)</f>
        <v>2.7334736485834277E-2</v>
      </c>
      <c r="H27" s="164">
        <f>AVERAGE(Summazired_Data_PEA!C66,Summazired_Data_PEA!C72,Summazired_Data_PEA!C78,Summazired_Data_PEA!C84)</f>
        <v>3.2638924999999999</v>
      </c>
      <c r="I27" s="4">
        <f>_xlfn.STDEV.P(Summazired_Data_PEA!C66,Summazired_Data_PEA!C72,Summazired_Data_PEA!C78,Summazired_Data_PEA!C84)</f>
        <v>0.14341182820377821</v>
      </c>
    </row>
    <row r="28" spans="2:9" x14ac:dyDescent="0.3">
      <c r="B28" s="3">
        <v>2941170000000000</v>
      </c>
      <c r="C28" s="138">
        <v>324472000000000</v>
      </c>
      <c r="D28" s="142">
        <v>0.12681999999999999</v>
      </c>
      <c r="E28" s="4"/>
      <c r="F28" s="4">
        <f>AVERAGE(Summazired_Data_PEA!O67,Summazired_Data_PEA!O73,Summazired_Data_PEA!O79,Summazired_Data_PEA!O85)</f>
        <v>0.73427749999999992</v>
      </c>
      <c r="G28" s="4">
        <f>_xlfn.STDEV.P(Summazired_Data_PEA!O67,Summazired_Data_PEA!O73,Summazired_Data_PEA!O79,Summazired_Data_PEA!O85)</f>
        <v>2.3755647091796922E-2</v>
      </c>
      <c r="H28" s="164">
        <f>AVERAGE(Summazired_Data_PEA!C67,Summazired_Data_PEA!C73,Summazired_Data_PEA!C79,Summazired_Data_PEA!C85)</f>
        <v>6.5343800000000005</v>
      </c>
      <c r="I28" s="4">
        <f>_xlfn.STDEV.P(Summazired_Data_PEA!C67,Summazired_Data_PEA!C73,Summazired_Data_PEA!C79,Summazired_Data_PEA!C85)</f>
        <v>0.21089487155926753</v>
      </c>
    </row>
    <row r="29" spans="2:9" x14ac:dyDescent="0.3">
      <c r="B29" s="3">
        <v>9300800000000000</v>
      </c>
      <c r="C29" s="138">
        <v>577038000000000</v>
      </c>
      <c r="D29" s="142">
        <v>7.5499999999999998E-2</v>
      </c>
      <c r="E29" s="4"/>
      <c r="F29" s="4">
        <f>AVERAGE(Summazired_Data_PEA!O68,Summazired_Data_PEA!O74,Summazired_Data_PEA!O80,Summazired_Data_PEA!O86)</f>
        <v>0.53472499999999989</v>
      </c>
      <c r="G29" s="4">
        <f>_xlfn.STDEV.P(Summazired_Data_PEA!O68,Summazired_Data_PEA!O74,Summazired_Data_PEA!O80,Summazired_Data_PEA!O86)</f>
        <v>7.0167032857318063E-3</v>
      </c>
      <c r="H29" s="164">
        <f>AVERAGE(Summazired_Data_PEA!C68,Summazired_Data_PEA!C74,Summazired_Data_PEA!C80,Summazired_Data_PEA!C86)</f>
        <v>8.460072499999999</v>
      </c>
      <c r="I29" s="4">
        <f>_xlfn.STDEV.P(Summazired_Data_PEA!C68,Summazired_Data_PEA!C74,Summazired_Data_PEA!C80,Summazired_Data_PEA!C86)</f>
        <v>0.11062095424805393</v>
      </c>
    </row>
    <row r="30" spans="2:9" x14ac:dyDescent="0.3">
      <c r="B30" s="3">
        <v>2.94117E+16</v>
      </c>
      <c r="C30" s="138">
        <v>971673000000000</v>
      </c>
      <c r="D30" s="142">
        <v>4.6260000000000003E-2</v>
      </c>
      <c r="E30" s="4"/>
      <c r="F30" s="4">
        <f>AVERAGE(Summazired_Data_PEA!O69,Summazired_Data_PEA!O75,Summazired_Data_PEA!O81,Summazired_Data_PEA!O87)</f>
        <v>0.31629000000000002</v>
      </c>
      <c r="G30" s="4">
        <f>_xlfn.STDEV.P(Summazired_Data_PEA!O69,Summazired_Data_PEA!O75,Summazired_Data_PEA!O81,Summazired_Data_PEA!O87)</f>
        <v>4.1552075760423876E-3</v>
      </c>
      <c r="H30" s="164">
        <f>AVERAGE(Summazired_Data_PEA!C69,Summazired_Data_PEA!C75,Summazired_Data_PEA!C81,Summazired_Data_PEA!C87)</f>
        <v>9.4122325000000018</v>
      </c>
      <c r="I30" s="4">
        <f>_xlfn.STDEV.P(Summazired_Data_PEA!C69,Summazired_Data_PEA!C75,Summazired_Data_PEA!C81,Summazired_Data_PEA!C87)</f>
        <v>0.12331752235084061</v>
      </c>
    </row>
    <row r="31" spans="2:9" x14ac:dyDescent="0.3">
      <c r="B31" s="3">
        <v>9.3008E+16</v>
      </c>
      <c r="C31" s="138">
        <v>1505230000000000</v>
      </c>
      <c r="D31" s="142">
        <v>3.0360000000000002E-2</v>
      </c>
      <c r="E31" s="4"/>
      <c r="F31" s="4">
        <f>AVERAGE(Summazired_Data_PEA!O70,Summazired_Data_PEA!O76,Summazired_Data_PEA!O82,Summazired_Data_PEA!O88)</f>
        <v>0.154945</v>
      </c>
      <c r="G31" s="4">
        <f>_xlfn.STDEV.P(Summazired_Data_PEA!O70,Summazired_Data_PEA!O76,Summazired_Data_PEA!O82,Summazired_Data_PEA!O88)</f>
        <v>1.8011315887519128E-3</v>
      </c>
      <c r="H31" s="164">
        <f>AVERAGE(Summazired_Data_PEA!C70,Summazired_Data_PEA!C76,Summazired_Data_PEA!C82,Summazired_Data_PEA!C88)</f>
        <v>9.4390125000000005</v>
      </c>
      <c r="I31" s="4">
        <f>_xlfn.STDEV.P(Summazired_Data_PEA!C70,Summazired_Data_PEA!C76,Summazired_Data_PEA!C82,Summazired_Data_PEA!C88)</f>
        <v>0.10942444730840552</v>
      </c>
    </row>
    <row r="34" spans="2:9" s="162" customFormat="1" x14ac:dyDescent="0.3">
      <c r="B34" s="4">
        <v>500</v>
      </c>
      <c r="C34" s="4"/>
      <c r="D34" s="4"/>
      <c r="E34" s="4"/>
      <c r="F34" s="4"/>
      <c r="G34" s="4"/>
      <c r="H34" s="4"/>
      <c r="I34" s="4"/>
    </row>
    <row r="35" spans="2:9" x14ac:dyDescent="0.3">
      <c r="B35" s="4" t="s">
        <v>124</v>
      </c>
      <c r="C35" s="4" t="s">
        <v>122</v>
      </c>
      <c r="D35" s="4" t="s">
        <v>123</v>
      </c>
      <c r="E35" s="4"/>
      <c r="F35" s="4" t="s">
        <v>125</v>
      </c>
      <c r="G35" s="4" t="s">
        <v>114</v>
      </c>
      <c r="H35" s="4" t="s">
        <v>126</v>
      </c>
      <c r="I35" s="4" t="s">
        <v>114</v>
      </c>
    </row>
    <row r="36" spans="2:9" x14ac:dyDescent="0.3">
      <c r="B36" s="167">
        <v>365898000000000</v>
      </c>
      <c r="C36" s="165">
        <v>102741000000000</v>
      </c>
      <c r="D36" s="101">
        <v>0.31446000000000002</v>
      </c>
      <c r="E36" s="4"/>
      <c r="F36" s="4">
        <f>AVERAGE(Summazired_Data_PEA!O90,Summazired_Data_PEA!O96,Summazired_Data_PEA!O102,Summazired_Data_PEA!O108)</f>
        <v>0.26718500000000001</v>
      </c>
      <c r="G36" s="4">
        <f>_xlfn.STDEV.P(Summazired_Data_PEA!O90,Summazired_Data_PEA!O96,Summazired_Data_PEA!O102,Summazired_Data_PEA!O108)</f>
        <v>1.7919741209068845E-2</v>
      </c>
      <c r="H36" s="164">
        <f>AVERAGE(Summazired_Data_PEA!C90,Summazired_Data_PEA!C96,Summazired_Data_PEA!C102,Summazired_Data_PEA!C108)</f>
        <v>0.93732499999999996</v>
      </c>
      <c r="I36" s="4">
        <f>_xlfn.STDEV.P(Summazired_Data_PEA!C90,Summazired_Data_PEA!C96,Summazired_Data_PEA!C102,Summazired_Data_PEA!C108)</f>
        <v>6.3225226175949764E-2</v>
      </c>
    </row>
    <row r="37" spans="2:9" x14ac:dyDescent="0.3">
      <c r="B37" s="167">
        <v>1157070000000000</v>
      </c>
      <c r="C37" s="165">
        <v>197468000000000</v>
      </c>
      <c r="D37" s="101">
        <v>0.19267000000000001</v>
      </c>
      <c r="E37" s="4"/>
      <c r="F37" s="4">
        <f>AVERAGE(Summazired_Data_PEA!O91,Summazired_Data_PEA!O97,Summazired_Data_PEA!O103,Summazired_Data_PEA!O109)</f>
        <v>0.37298500000000001</v>
      </c>
      <c r="G37" s="4">
        <f>_xlfn.STDEV.P(Summazired_Data_PEA!O91,Summazired_Data_PEA!O97,Summazired_Data_PEA!O103,Summazired_Data_PEA!O109)</f>
        <v>2.2397015984277898E-2</v>
      </c>
      <c r="H37" s="164">
        <f>AVERAGE(Summazired_Data_PEA!C91,Summazired_Data_PEA!C97,Summazired_Data_PEA!C103,Summazired_Data_PEA!C109)</f>
        <v>2.1547199999999997</v>
      </c>
      <c r="I37" s="4">
        <f>_xlfn.STDEV.P(Summazired_Data_PEA!C91,Summazired_Data_PEA!C97,Summazired_Data_PEA!C103,Summazired_Data_PEA!C109)</f>
        <v>0.12909749416623081</v>
      </c>
    </row>
    <row r="38" spans="2:9" x14ac:dyDescent="0.3">
      <c r="B38" s="167">
        <v>3658980000000000</v>
      </c>
      <c r="C38" s="165">
        <v>363058000000000</v>
      </c>
      <c r="D38" s="101">
        <v>0.11489000000000001</v>
      </c>
      <c r="E38" s="4"/>
      <c r="F38" s="4">
        <f>AVERAGE(Summazired_Data_PEA!O92,Summazired_Data_PEA!O98,Summazired_Data_PEA!O104,Summazired_Data_PEA!O110)</f>
        <v>0.47498750000000001</v>
      </c>
      <c r="G38" s="4">
        <f>_xlfn.STDEV.P(Summazired_Data_PEA!O92,Summazired_Data_PEA!O98,Summazired_Data_PEA!O104,Summazired_Data_PEA!O110)</f>
        <v>2.8834831692763546E-2</v>
      </c>
      <c r="H38" s="164">
        <f>AVERAGE(Summazired_Data_PEA!C92,Summazired_Data_PEA!C98,Summazired_Data_PEA!C104,Summazired_Data_PEA!C110)</f>
        <v>4.7029174999999999</v>
      </c>
      <c r="I38" s="4">
        <f>_xlfn.STDEV.P(Summazired_Data_PEA!C92,Summazired_Data_PEA!C98,Summazired_Data_PEA!C104,Summazired_Data_PEA!C110)</f>
        <v>0.28485289671820102</v>
      </c>
    </row>
    <row r="39" spans="2:9" x14ac:dyDescent="0.3">
      <c r="B39" s="167">
        <v>1.15707E+16</v>
      </c>
      <c r="C39" s="165">
        <v>640155000000000</v>
      </c>
      <c r="D39" s="101">
        <v>6.8570000000000006E-2</v>
      </c>
      <c r="E39" s="4"/>
      <c r="F39" s="4">
        <f>AVERAGE(Summazired_Data_PEA!O93,Summazired_Data_PEA!O99,Summazired_Data_PEA!O105,Summazired_Data_PEA!O111)</f>
        <v>0.37817000000000001</v>
      </c>
      <c r="G39" s="4">
        <f>_xlfn.STDEV.P(Summazired_Data_PEA!O93,Summazired_Data_PEA!O99,Summazired_Data_PEA!O105,Summazired_Data_PEA!O111)</f>
        <v>1.178188652126645E-2</v>
      </c>
      <c r="H39" s="164">
        <f>AVERAGE(Summazired_Data_PEA!C93,Summazired_Data_PEA!C99,Summazired_Data_PEA!C105,Summazired_Data_PEA!C111)</f>
        <v>6.7126900000000003</v>
      </c>
      <c r="I39" s="4">
        <f>_xlfn.STDEV.P(Summazired_Data_PEA!C93,Summazired_Data_PEA!C99,Summazired_Data_PEA!C105,Summazired_Data_PEA!C111)</f>
        <v>0.20906358637983816</v>
      </c>
    </row>
    <row r="40" spans="2:9" x14ac:dyDescent="0.3">
      <c r="B40" s="167">
        <v>3.65898E+16</v>
      </c>
      <c r="C40" s="165">
        <v>1063010000000000</v>
      </c>
      <c r="D40" s="101">
        <v>4.2450000000000002E-2</v>
      </c>
      <c r="E40" s="4"/>
      <c r="F40" s="4">
        <f>AVERAGE(Summazired_Data_PEA!O94,Summazired_Data_PEA!O100,Summazired_Data_PEA!O106,Summazired_Data_PEA!O112)</f>
        <v>0.24107000000000001</v>
      </c>
      <c r="G40" s="4">
        <f>_xlfn.STDEV.P(Summazired_Data_PEA!O94,Summazired_Data_PEA!O100,Summazired_Data_PEA!O106,Summazired_Data_PEA!O112)</f>
        <v>4.4367781102958043E-3</v>
      </c>
      <c r="H40" s="164">
        <f>AVERAGE(Summazired_Data_PEA!C94,Summazired_Data_PEA!C100,Summazired_Data_PEA!C106,Summazired_Data_PEA!C112)</f>
        <v>8.1592575000000007</v>
      </c>
      <c r="I40" s="4">
        <f>_xlfn.STDEV.P(Summazired_Data_PEA!C94,Summazired_Data_PEA!C100,Summazired_Data_PEA!C106,Summazired_Data_PEA!C112)</f>
        <v>0.15010037764359596</v>
      </c>
    </row>
    <row r="41" spans="2:9" x14ac:dyDescent="0.3">
      <c r="B41" s="167">
        <v>1.15707E+17</v>
      </c>
      <c r="C41" s="165">
        <v>1621810000000000</v>
      </c>
      <c r="D41" s="101">
        <v>2.8240000000000001E-2</v>
      </c>
      <c r="E41" s="4"/>
      <c r="F41" s="4">
        <f>AVERAGE(Summazired_Data_PEA!O95,Summazired_Data_PEA!O101,Summazired_Data_PEA!O107,Summazired_Data_PEA!O113)</f>
        <v>0.121725</v>
      </c>
      <c r="G41" s="4">
        <f>_xlfn.STDEV.P(Summazired_Data_PEA!O95,Summazired_Data_PEA!O101,Summazired_Data_PEA!O107,Summazired_Data_PEA!O113)</f>
        <v>3.0204759558718521E-3</v>
      </c>
      <c r="H41" s="164">
        <f>AVERAGE(Summazired_Data_PEA!C95,Summazired_Data_PEA!C101,Summazired_Data_PEA!C107,Summazired_Data_PEA!C113)</f>
        <v>8.5978099999999991</v>
      </c>
      <c r="I41" s="4">
        <f>_xlfn.STDEV.P(Summazired_Data_PEA!C95,Summazired_Data_PEA!C101,Summazired_Data_PEA!C107,Summazired_Data_PEA!C113)</f>
        <v>0.21321916928362694</v>
      </c>
    </row>
    <row r="44" spans="2:9" x14ac:dyDescent="0.3">
      <c r="B44" s="4">
        <v>510</v>
      </c>
      <c r="C44" s="4"/>
      <c r="D44" s="4"/>
      <c r="E44" s="4"/>
      <c r="F44" s="4"/>
      <c r="G44" s="4"/>
      <c r="H44" s="4"/>
      <c r="I44" s="4"/>
    </row>
    <row r="45" spans="2:9" x14ac:dyDescent="0.3">
      <c r="B45" s="4" t="s">
        <v>124</v>
      </c>
      <c r="C45" s="4" t="s">
        <v>122</v>
      </c>
      <c r="D45" s="4" t="s">
        <v>123</v>
      </c>
      <c r="E45" s="4"/>
      <c r="F45" s="4" t="s">
        <v>125</v>
      </c>
      <c r="G45" s="4" t="s">
        <v>114</v>
      </c>
      <c r="H45" s="4" t="s">
        <v>126</v>
      </c>
      <c r="I45" s="4" t="s">
        <v>114</v>
      </c>
    </row>
    <row r="46" spans="2:9" x14ac:dyDescent="0.3">
      <c r="B46" s="167">
        <v>337860000000000</v>
      </c>
      <c r="C46" s="165">
        <v>97997200000000</v>
      </c>
      <c r="D46" s="101">
        <v>0.32473999999999997</v>
      </c>
      <c r="E46" s="4"/>
      <c r="F46" s="4">
        <f>AVERAGE(Summazired_Data_PEA!O115,Summazired_Data_PEA!O121,Summazired_Data_PEA!O128,Summazired_Data_PEA!O134)</f>
        <v>-18630.7448425</v>
      </c>
      <c r="G46" s="4">
        <f>_xlfn.STDEV.P(Summazired_Data_PEA!O115,Summazired_Data_PEA!O121,Summazired_Data_PEA!O128,Summazired_Data_PEA!O134)</f>
        <v>14829.691201934987</v>
      </c>
      <c r="H46" s="164">
        <f>AVERAGE(Summazired_Data_PEA!C115,Summazired_Data_PEA!C121,Summazired_Data_PEA!C128,Summazired_Data_PEA!C133)</f>
        <v>-14113.4102375</v>
      </c>
      <c r="I46" s="4">
        <f>_xlfn.STDEV.P(Summazired_Data_PEA!C115,Summazired_Data_PEA!C121,Summazired_Data_PEA!C128,Summazired_Data_PEA!C133)</f>
        <v>11590.029937972531</v>
      </c>
    </row>
    <row r="47" spans="2:9" x14ac:dyDescent="0.3">
      <c r="B47" s="167">
        <v>1068410000000000</v>
      </c>
      <c r="C47" s="165">
        <v>189026000000000</v>
      </c>
      <c r="D47" s="101">
        <v>0.19955999999999999</v>
      </c>
      <c r="E47" s="4"/>
      <c r="F47" s="4">
        <f>AVERAGE(Summazired_Data_PEA!O116,Summazired_Data_PEA!O122,Summazired_Data_PEA!O129,Summazired_Data_PEA!O135)</f>
        <v>8.8587499999999986E-2</v>
      </c>
      <c r="G47" s="4">
        <f>_xlfn.STDEV.P(Summazired_Data_PEA!O116,Summazired_Data_PEA!O122,Summazired_Data_PEA!O129,Summazired_Data_PEA!O135)</f>
        <v>2.4353980552468259E-2</v>
      </c>
      <c r="H47" s="164">
        <f>AVERAGE(Summazired_Data_PEA!C116,Summazired_Data_PEA!C122,Summazired_Data_PEA!C129,Summazired_Data_PEA!C134)</f>
        <v>0.41439000000000004</v>
      </c>
      <c r="I47" s="4">
        <f>_xlfn.STDEV.P(Summazired_Data_PEA!C116,Summazired_Data_PEA!C122,Summazired_Data_PEA!C129,Summazired_Data_PEA!C134)</f>
        <v>0.4199439595350789</v>
      </c>
    </row>
    <row r="48" spans="2:9" x14ac:dyDescent="0.3">
      <c r="B48" s="167">
        <v>3378600000000000</v>
      </c>
      <c r="C48" s="165">
        <v>348528000000000</v>
      </c>
      <c r="D48" s="101">
        <v>0.11910999999999999</v>
      </c>
      <c r="E48" s="4"/>
      <c r="F48" s="4">
        <f>AVERAGE(Summazired_Data_PEA!O117,Summazired_Data_PEA!O123,Summazired_Data_PEA!O130,Summazired_Data_PEA!O136)</f>
        <v>0.12548499999999999</v>
      </c>
      <c r="G48" s="4">
        <f>_xlfn.STDEV.P(Summazired_Data_PEA!O117,Summazired_Data_PEA!O123,Summazired_Data_PEA!O130,Summazired_Data_PEA!O136)</f>
        <v>6.552871507972664E-3</v>
      </c>
      <c r="H48" s="164">
        <f>AVERAGE(Summazired_Data_PEA!C117,Summazired_Data_PEA!C123,Summazired_Data_PEA!C130,Summazired_Data_PEA!C135)</f>
        <v>1.4068549999999997</v>
      </c>
      <c r="I48" s="4">
        <f>_xlfn.STDEV.P(Summazired_Data_PEA!C117,Summazired_Data_PEA!C123,Summazired_Data_PEA!C130,Summazired_Data_PEA!C135)</f>
        <v>0.36905182999817315</v>
      </c>
    </row>
    <row r="49" spans="2:9" x14ac:dyDescent="0.3">
      <c r="B49" s="167">
        <v>1.06841E+16</v>
      </c>
      <c r="C49" s="165">
        <v>616518000000000</v>
      </c>
      <c r="D49" s="101">
        <v>7.1010000000000004E-2</v>
      </c>
      <c r="E49" s="4"/>
      <c r="F49" s="4">
        <f>AVERAGE(Summazired_Data_PEA!O118,Summazired_Data_PEA!O124,Summazired_Data_PEA!O131,Summazired_Data_PEA!O137)</f>
        <v>0.12437499999999999</v>
      </c>
      <c r="G49" s="4">
        <f>_xlfn.STDEV.P(Summazired_Data_PEA!O118,Summazired_Data_PEA!O124,Summazired_Data_PEA!O131,Summazired_Data_PEA!O137)</f>
        <v>1.5411399190209785E-2</v>
      </c>
      <c r="H49" s="164">
        <f>AVERAGE(Summazired_Data_PEA!C118,Summazired_Data_PEA!C124,Summazired_Data_PEA!C131,Summazired_Data_PEA!C136)</f>
        <v>2.5581825</v>
      </c>
      <c r="I49" s="4">
        <f>_xlfn.STDEV.P(Summazired_Data_PEA!C118,Summazired_Data_PEA!C124,Summazired_Data_PEA!C131,Summazired_Data_PEA!C136)</f>
        <v>0.54487169633662413</v>
      </c>
    </row>
    <row r="50" spans="2:9" x14ac:dyDescent="0.3">
      <c r="B50" s="167">
        <v>3.3786E+16</v>
      </c>
      <c r="C50" s="165">
        <v>1029220000000000</v>
      </c>
      <c r="D50" s="101">
        <v>4.3779999999999999E-2</v>
      </c>
      <c r="E50" s="4"/>
      <c r="F50" s="4">
        <f>AVERAGE(Summazired_Data_PEA!O119,Summazired_Data_PEA!O125,Summazired_Data_PEA!O132,Summazired_Data_PEA!O138)</f>
        <v>9.8415000000000002E-2</v>
      </c>
      <c r="G50" s="4">
        <f>_xlfn.STDEV.P(Summazired_Data_PEA!O119,Summazired_Data_PEA!O125,Summazired_Data_PEA!O132,Summazired_Data_PEA!O138)</f>
        <v>2.468158676017411E-2</v>
      </c>
      <c r="H50" s="164">
        <f>AVERAGE(Summazired_Data_PEA!C119,Summazired_Data_PEA!C125,Summazired_Data_PEA!C132,Summazired_Data_PEA!C137)</f>
        <v>4.0833750000000002</v>
      </c>
      <c r="I50" s="4">
        <f>_xlfn.STDEV.P(Summazired_Data_PEA!C119,Summazired_Data_PEA!C125,Summazired_Data_PEA!C132,Summazired_Data_PEA!C137)</f>
        <v>0.47085890352099979</v>
      </c>
    </row>
    <row r="51" spans="2:9" x14ac:dyDescent="0.3">
      <c r="B51" s="167">
        <v>1.06841E+17</v>
      </c>
      <c r="C51" s="165">
        <v>1578840000000000</v>
      </c>
      <c r="D51" s="101">
        <v>2.8979999999999999E-2</v>
      </c>
      <c r="E51" s="4"/>
      <c r="F51" s="4">
        <f>AVERAGE(Summazired_Data_PEA!O120,Summazired_Data_PEA!O126,Summazired_Data_PEA!O133,Summazired_Data_PEA!O139)</f>
        <v>5.0880000000000002E-2</v>
      </c>
      <c r="G51" s="4">
        <f>_xlfn.STDEV.P(Summazired_Data_PEA!O120,Summazired_Data_PEA!O126,Summazired_Data_PEA!O133,Summazired_Data_PEA!O139)</f>
        <v>4.4228032588694989E-2</v>
      </c>
      <c r="H51" s="164">
        <f>AVERAGE(Summazired_Data_PEA!C120,Summazired_Data_PEA!C126,Summazired_Data_PEA!C133,Summazired_Data_PEA!C138)</f>
        <v>3.9841449999999998</v>
      </c>
      <c r="I51" s="4">
        <f>_xlfn.STDEV.P(Summazired_Data_PEA!C120,Summazired_Data_PEA!C126,Summazired_Data_PEA!C133,Summazired_Data_PEA!C138)</f>
        <v>2.3335004723858535</v>
      </c>
    </row>
    <row r="54" spans="2:9" x14ac:dyDescent="0.3">
      <c r="B54" s="4">
        <v>520</v>
      </c>
      <c r="C54" s="4"/>
      <c r="D54" s="4"/>
      <c r="E54" s="4"/>
      <c r="F54" s="4"/>
      <c r="G54" s="4"/>
      <c r="H54" s="4"/>
      <c r="I54" s="4"/>
    </row>
    <row r="55" spans="2:9" x14ac:dyDescent="0.3">
      <c r="B55" s="4" t="s">
        <v>124</v>
      </c>
      <c r="C55" s="4" t="s">
        <v>122</v>
      </c>
      <c r="D55" s="4" t="s">
        <v>123</v>
      </c>
      <c r="E55" s="4"/>
      <c r="F55" s="4" t="s">
        <v>125</v>
      </c>
      <c r="G55" s="4" t="s">
        <v>114</v>
      </c>
      <c r="H55" s="4" t="s">
        <v>126</v>
      </c>
      <c r="I55" s="4" t="s">
        <v>114</v>
      </c>
    </row>
    <row r="56" spans="2:9" x14ac:dyDescent="0.3">
      <c r="B56" s="167">
        <v>247157000000000</v>
      </c>
      <c r="C56" s="165">
        <v>81167900000000</v>
      </c>
      <c r="D56" s="101">
        <v>0.36732999999999999</v>
      </c>
      <c r="E56" s="4"/>
      <c r="F56" s="168">
        <f>AVERAGE(Summazired_Data_PEA!O140,Summazired_Data_PEA!O146,Summazired_Data_PEA!O152,Summazired_Data_PEA!O158)</f>
        <v>1.9616887775000002E+30</v>
      </c>
      <c r="G56" s="4">
        <f>_xlfn.STDEV.P(Summazired_Data_PEA!O140,Summazired_Data_PEA!O146,Summazired_Data_PEA!O152,Summazired_Data_PEA!O158)</f>
        <v>3.3857024630998941E+30</v>
      </c>
      <c r="H56" s="168">
        <f>AVERAGE(Summazired_Data_PEA!C140,Summazired_Data_PEA!C146,Summazired_Data_PEA!C152,Summazired_Data_PEA!C158)</f>
        <v>5.5784598499999998E+29</v>
      </c>
      <c r="I56" s="4">
        <f>_xlfn.STDEV.P(Summazired_Data_PEA!C140,Summazired_Data_PEA!C146,Summazired_Data_PEA!C152,Summazired_Data_PEA!C158)</f>
        <v>9.6192171425537625E+29</v>
      </c>
    </row>
    <row r="57" spans="2:9" x14ac:dyDescent="0.3">
      <c r="B57" s="167">
        <v>781580000000000</v>
      </c>
      <c r="C57" s="165">
        <v>158936000000000</v>
      </c>
      <c r="D57" s="101">
        <v>0.22869999999999999</v>
      </c>
      <c r="E57" s="4"/>
      <c r="F57" s="168">
        <f>AVERAGE(Summazired_Data_PEA!O141,Summazired_Data_PEA!O147,Summazired_Data_PEA!O153,Summazired_Data_PEA!O159)</f>
        <v>2.3819999999999997E-2</v>
      </c>
      <c r="G57" s="4">
        <f>_xlfn.STDEV.P(Summazired_Data_PEA!O141,Summazired_Data_PEA!O147,Summazired_Data_PEA!O153,Summazired_Data_PEA!O159)</f>
        <v>9.4398887705311428E-3</v>
      </c>
      <c r="H57" s="168">
        <f>AVERAGE(Summazired_Data_PEA!C141,Summazired_Data_PEA!C147,Summazired_Data_PEA!C153,Summazired_Data_PEA!C159)</f>
        <v>0.11288749999999999</v>
      </c>
      <c r="I57" s="4">
        <f>_xlfn.STDEV.P(Summazired_Data_PEA!C141,Summazired_Data_PEA!C147,Summazired_Data_PEA!C153,Summazired_Data_PEA!C159)</f>
        <v>4.5646204319198358E-2</v>
      </c>
    </row>
    <row r="58" spans="2:9" x14ac:dyDescent="0.3">
      <c r="B58" s="167">
        <v>2471570000000000</v>
      </c>
      <c r="C58" s="165">
        <v>296373000000000</v>
      </c>
      <c r="D58" s="101">
        <v>0.13719999999999999</v>
      </c>
      <c r="E58" s="4"/>
      <c r="F58" s="168">
        <f>AVERAGE(Summazired_Data_PEA!O142,Summazired_Data_PEA!O148,Summazired_Data_PEA!O154,Summazired_Data_PEA!O160)</f>
        <v>9.2895000000000005E-2</v>
      </c>
      <c r="G58" s="4">
        <f>_xlfn.STDEV.P(Summazired_Data_PEA!O142,Summazired_Data_PEA!O148,Summazired_Data_PEA!O154,Summazired_Data_PEA!O160)</f>
        <v>1.4306796461821873E-2</v>
      </c>
      <c r="H58" s="168">
        <f>AVERAGE(Summazired_Data_PEA!C142,Summazired_Data_PEA!C148,Summazired_Data_PEA!C154,Summazired_Data_PEA!C160)</f>
        <v>0.76148250000000006</v>
      </c>
      <c r="I58" s="4">
        <f>_xlfn.STDEV.P(Summazired_Data_PEA!C142,Summazired_Data_PEA!C148,Summazired_Data_PEA!C154,Summazired_Data_PEA!C160)</f>
        <v>0.11724002566849709</v>
      </c>
    </row>
    <row r="59" spans="2:9" x14ac:dyDescent="0.3">
      <c r="B59" s="167">
        <v>7815800000000000</v>
      </c>
      <c r="C59" s="165">
        <v>530407000000000</v>
      </c>
      <c r="D59" s="101">
        <v>8.1600000000000006E-2</v>
      </c>
      <c r="E59" s="4"/>
      <c r="F59" s="168">
        <f>AVERAGE(Summazired_Data_PEA!O143,Summazired_Data_PEA!O149,Summazired_Data_PEA!O155,Summazired_Data_PEA!O161)</f>
        <v>0.10445249999999999</v>
      </c>
      <c r="G59" s="4">
        <f>_xlfn.STDEV.P(Summazired_Data_PEA!O143,Summazired_Data_PEA!O149,Summazired_Data_PEA!O155,Summazired_Data_PEA!O161)</f>
        <v>1.3949746189447399E-2</v>
      </c>
      <c r="H59" s="168">
        <f>AVERAGE(Summazired_Data_PEA!C143,Summazired_Data_PEA!C149,Summazired_Data_PEA!C155,Summazired_Data_PEA!C161)</f>
        <v>1.5163975000000001</v>
      </c>
      <c r="I59" s="4">
        <f>_xlfn.STDEV.P(Summazired_Data_PEA!C143,Summazired_Data_PEA!C149,Summazired_Data_PEA!C155,Summazired_Data_PEA!C161)</f>
        <v>0.20209380895700352</v>
      </c>
    </row>
    <row r="60" spans="2:9" x14ac:dyDescent="0.3">
      <c r="B60" s="167">
        <v>2.47157E+16</v>
      </c>
      <c r="C60" s="165">
        <v>901975000000000</v>
      </c>
      <c r="D60" s="101">
        <v>4.965E-2</v>
      </c>
      <c r="E60" s="4"/>
      <c r="F60" s="168">
        <f>AVERAGE(Summazired_Data_PEA!O144,Summazired_Data_PEA!O150,Summazired_Data_PEA!O156,Summazired_Data_PEA!O162)</f>
        <v>9.8247499999999988E-2</v>
      </c>
      <c r="G60" s="4">
        <f>_xlfn.STDEV.P(Summazired_Data_PEA!O144,Summazired_Data_PEA!O150,Summazired_Data_PEA!O156,Summazired_Data_PEA!O162)</f>
        <v>1.3048404835457895E-2</v>
      </c>
      <c r="H60" s="168">
        <f>AVERAGE(Summazired_Data_PEA!C144,Summazired_Data_PEA!C150,Summazired_Data_PEA!C156,Summazired_Data_PEA!C162)</f>
        <v>2.6550775</v>
      </c>
      <c r="I60" s="4">
        <f>_xlfn.STDEV.P(Summazired_Data_PEA!C144,Summazired_Data_PEA!C150,Summazired_Data_PEA!C156,Summazired_Data_PEA!C162)</f>
        <v>0.3520826457222091</v>
      </c>
    </row>
    <row r="61" spans="2:9" x14ac:dyDescent="0.3">
      <c r="B61" s="167">
        <v>7.8158E+16</v>
      </c>
      <c r="C61" s="165">
        <v>1419680000000000</v>
      </c>
      <c r="D61" s="101">
        <v>3.2129999999999999E-2</v>
      </c>
      <c r="E61" s="4"/>
      <c r="F61" s="168">
        <f>AVERAGE(Summazired_Data_PEA!O145,Summazired_Data_PEA!O151,Summazired_Data_PEA!O157,Summazired_Data_PEA!O163)</f>
        <v>7.5130000000000002E-2</v>
      </c>
      <c r="G61" s="4">
        <f>_xlfn.STDEV.P(Summazired_Data_PEA!O145,Summazired_Data_PEA!O151,Summazired_Data_PEA!O157,Summazired_Data_PEA!O163)</f>
        <v>6.2005362671304449E-3</v>
      </c>
      <c r="H61" s="168">
        <f>AVERAGE(Summazired_Data_PEA!C145,Summazired_Data_PEA!C151,Summazired_Data_PEA!C157,Summazired_Data_PEA!C163)</f>
        <v>4.0855274999999995</v>
      </c>
      <c r="I61" s="4">
        <f>_xlfn.STDEV.P(Summazired_Data_PEA!C145,Summazired_Data_PEA!C151,Summazired_Data_PEA!C157,Summazired_Data_PEA!C163)</f>
        <v>0.33693318457633403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4:I61"/>
  <sheetViews>
    <sheetView workbookViewId="0">
      <selection activeCell="F36" sqref="F36:I41"/>
    </sheetView>
  </sheetViews>
  <sheetFormatPr defaultColWidth="9.109375" defaultRowHeight="14.4" x14ac:dyDescent="0.3"/>
  <cols>
    <col min="1" max="1" width="9.109375" style="4"/>
    <col min="2" max="2" width="17" style="4" bestFit="1" customWidth="1"/>
    <col min="3" max="3" width="11.44140625" style="4" bestFit="1" customWidth="1"/>
    <col min="4" max="6" width="9.109375" style="4"/>
    <col min="7" max="7" width="11" style="4" bestFit="1" customWidth="1"/>
    <col min="8" max="8" width="9.109375" style="4"/>
    <col min="9" max="9" width="12" style="4" bestFit="1" customWidth="1"/>
    <col min="10" max="16384" width="9.109375" style="4"/>
  </cols>
  <sheetData>
    <row r="4" spans="2:9" x14ac:dyDescent="0.3">
      <c r="B4" s="4">
        <v>470</v>
      </c>
    </row>
    <row r="5" spans="2:9" x14ac:dyDescent="0.3">
      <c r="B5" s="4" t="s">
        <v>124</v>
      </c>
      <c r="C5" s="4" t="s">
        <v>122</v>
      </c>
      <c r="D5" s="4" t="s">
        <v>123</v>
      </c>
      <c r="F5" s="4" t="s">
        <v>125</v>
      </c>
      <c r="G5" s="4" t="s">
        <v>114</v>
      </c>
      <c r="H5" s="4" t="s">
        <v>126</v>
      </c>
      <c r="I5" s="4" t="s">
        <v>114</v>
      </c>
    </row>
    <row r="6" spans="2:9" x14ac:dyDescent="0.3">
      <c r="B6" s="3">
        <v>620840000000000</v>
      </c>
      <c r="C6" s="138">
        <v>603953000000000</v>
      </c>
      <c r="D6" s="142">
        <v>0.97892999999999997</v>
      </c>
      <c r="F6" s="4">
        <f>AVERAGE(Summazired_Data_FACs!O3,Summazired_Data_FACs!O9,Summazired_Data_FACs!O15,Summazired_Data_FACs!O21,Summazired_Data_FACs!O27,Summazired_Data_FACs!O33)</f>
        <v>0.33075666666666664</v>
      </c>
      <c r="G6" s="4">
        <f>_xlfn.STDEV.P(Summazired_Data_FACs!O3,Summazired_Data_FACs!O9,Summazired_Data_FACs!O15,Summazired_Data_FACs!O21,Summazired_Data_FACs!O27,Summazired_Data_FACs!O33)</f>
        <v>5.9943744090234855E-2</v>
      </c>
      <c r="H6" s="4">
        <f>AVERAGE(Summazired_Data_FACs!C3,Summazired_Data_FACs!C9,Summazired_Data_FACs!C15,Summazired_Data_FACs!C21,Summazired_Data_FACs!C27,Summazired_Data_FACs!C33)</f>
        <v>0.33181833333333333</v>
      </c>
      <c r="I6" s="4">
        <f>_xlfn.STDEV.P(Summazired_Data_FACs!C3,Summazired_Data_FACs!C9,Summazired_Data_FACs!C15,Summazired_Data_FACs!C21,Summazired_Data_FACs!C27,Summazired_Data_FACs!C33)</f>
        <v>6.134988764365356E-2</v>
      </c>
    </row>
    <row r="7" spans="2:9" x14ac:dyDescent="0.3">
      <c r="B7" s="3">
        <v>1963270000000000</v>
      </c>
      <c r="C7" s="138">
        <v>1831320000000000</v>
      </c>
      <c r="D7" s="142">
        <v>0.93874000000000002</v>
      </c>
      <c r="F7" s="4">
        <f>AVERAGE(Summazired_Data_FACs!O4,Summazired_Data_FACs!O10,Summazired_Data_FACs!O16,Summazired_Data_FACs!O22,Summazired_Data_FACs!O28,Summazired_Data_FACs!O34)</f>
        <v>0.43419333333333326</v>
      </c>
      <c r="G7" s="4">
        <f>_xlfn.STDEV.P(Summazired_Data_FACs!O4,Summazired_Data_FACs!O10,Summazired_Data_FACs!O16,Summazired_Data_FACs!O22,Summazired_Data_FACs!O28,Summazired_Data_FACs!O34)</f>
        <v>6.1426991262437794E-2</v>
      </c>
      <c r="H7" s="4">
        <f>AVERAGE(Summazired_Data_FACs!C4,Summazired_Data_FACs!C10,Summazired_Data_FACs!C16,Summazired_Data_FACs!C22,Summazired_Data_FACs!C28,Summazired_Data_FACs!C34)</f>
        <v>0.45373999999999998</v>
      </c>
      <c r="I7" s="4">
        <f>_xlfn.STDEV.P(Summazired_Data_FACs!C4,Summazired_Data_FACs!C10,Summazired_Data_FACs!C16,Summazired_Data_FACs!C22,Summazired_Data_FACs!C28,Summazired_Data_FACs!C34)</f>
        <v>6.5252502378581129E-2</v>
      </c>
    </row>
    <row r="8" spans="2:9" x14ac:dyDescent="0.3">
      <c r="B8" s="3">
        <v>6208400000000000</v>
      </c>
      <c r="C8" s="138">
        <v>5202570000000000</v>
      </c>
      <c r="D8" s="142">
        <v>0.84360999999999997</v>
      </c>
      <c r="F8" s="4">
        <f>AVERAGE(Summazired_Data_FACs!O5,Summazired_Data_FACs!O11,Summazired_Data_FACs!O17,Summazired_Data_FACs!O23,Summazired_Data_FACs!O29,Summazired_Data_FACs!O35)</f>
        <v>0.66281500000000004</v>
      </c>
      <c r="G8" s="4">
        <f>_xlfn.STDEV.P(Summazired_Data_FACs!O5,Summazired_Data_FACs!O11,Summazired_Data_FACs!O17,Summazired_Data_FACs!O23,Summazired_Data_FACs!O29,Summazired_Data_FACs!O35)</f>
        <v>9.6912036189181899E-2</v>
      </c>
      <c r="H8" s="4">
        <f>AVERAGE(Summazired_Data_FACs!C5,Summazired_Data_FACs!C11,Summazired_Data_FACs!C17,Summazired_Data_FACs!C23,Summazired_Data_FACs!C29,Summazired_Data_FACs!C35)</f>
        <v>0.76294333333333331</v>
      </c>
      <c r="I8" s="4">
        <f>_xlfn.STDEV.P(Summazired_Data_FACs!C5,Summazired_Data_FACs!C11,Summazired_Data_FACs!C17,Summazired_Data_FACs!C23,Summazired_Data_FACs!C29,Summazired_Data_FACs!C35)</f>
        <v>0.11249816200967737</v>
      </c>
    </row>
    <row r="9" spans="2:9" x14ac:dyDescent="0.3">
      <c r="B9" s="3">
        <v>1.96327E+16</v>
      </c>
      <c r="C9" s="138">
        <v>1.32285E+16</v>
      </c>
      <c r="D9" s="142">
        <v>0.67964000000000002</v>
      </c>
      <c r="F9" s="4">
        <f>AVERAGE(Summazired_Data_FACs!O6,Summazired_Data_FACs!O12,Summazired_Data_FACs!O18,Summazired_Data_FACs!O24,Summazired_Data_FACs!O30,Summazired_Data_FACs!O36)</f>
        <v>0.53938000000000008</v>
      </c>
      <c r="G9" s="4">
        <f>_xlfn.STDEV.P(Summazired_Data_FACs!O6,Summazired_Data_FACs!O12,Summazired_Data_FACs!O18,Summazired_Data_FACs!O24,Summazired_Data_FACs!O30,Summazired_Data_FACs!O36)</f>
        <v>6.3787168249838697E-2</v>
      </c>
      <c r="H9" s="4">
        <f>AVERAGE(Summazired_Data_FACs!C6,Summazired_Data_FACs!C12,Summazired_Data_FACs!C18,Summazired_Data_FACs!C24,Summazired_Data_FACs!C30,Summazired_Data_FACs!C36)</f>
        <v>0.76955833333333334</v>
      </c>
      <c r="I9" s="4">
        <f>_xlfn.STDEV.P(Summazired_Data_FACs!C6,Summazired_Data_FACs!C12,Summazired_Data_FACs!C18,Summazired_Data_FACs!C24,Summazired_Data_FACs!C30,Summazired_Data_FACs!C36)</f>
        <v>9.1467736646438341E-2</v>
      </c>
    </row>
    <row r="10" spans="2:9" x14ac:dyDescent="0.3">
      <c r="B10" s="3">
        <v>6.2084E+16</v>
      </c>
      <c r="C10" s="138">
        <v>2.95823E+16</v>
      </c>
      <c r="D10" s="142">
        <v>0.48682999999999998</v>
      </c>
      <c r="F10" s="4">
        <f>AVERAGE(Summazired_Data_FACs!O7,Summazired_Data_FACs!O13,Summazired_Data_FACs!O19,Summazired_Data_FACs!O25,Summazired_Data_FACs!O31,Summazired_Data_FACs!O37)</f>
        <v>0.35829499999999997</v>
      </c>
      <c r="G10" s="4">
        <f>_xlfn.STDEV.P(Summazired_Data_FACs!O7,Summazired_Data_FACs!O13,Summazired_Data_FACs!O19,Summazired_Data_FACs!O25,Summazired_Data_FACs!O31,Summazired_Data_FACs!O37)</f>
        <v>3.7005226094882361E-2</v>
      </c>
      <c r="H10" s="4">
        <f>AVERAGE(Summazired_Data_FACs!C7,Summazired_Data_FACs!C13,Summazired_Data_FACs!C19,Summazired_Data_FACs!C25,Summazired_Data_FACs!C31,Summazired_Data_FACs!C37)</f>
        <v>0.72329499999999991</v>
      </c>
      <c r="I10" s="4">
        <f>_xlfn.STDEV.P(Summazired_Data_FACs!C7,Summazired_Data_FACs!C13,Summazired_Data_FACs!C19,Summazired_Data_FACs!C25,Summazired_Data_FACs!C31,Summazired_Data_FACs!C37)</f>
        <v>7.4796888917031928E-2</v>
      </c>
    </row>
    <row r="11" spans="2:9" x14ac:dyDescent="0.3">
      <c r="B11" s="3">
        <v>1.96327E+17</v>
      </c>
      <c r="C11" s="138">
        <v>5.80017E+16</v>
      </c>
      <c r="D11" s="142">
        <v>0.32607000000000003</v>
      </c>
      <c r="F11" s="4">
        <f>AVERAGE(Summazired_Data_FACs!O8,Summazired_Data_FACs!O14,Summazired_Data_FACs!O20,Summazired_Data_FACs!O26,Summazired_Data_FACs!O32,Summazired_Data_FACs!O38)</f>
        <v>0.24028333333333332</v>
      </c>
      <c r="G11" s="4">
        <f>_xlfn.STDEV.P(Summazired_Data_FACs!O8,Summazired_Data_FACs!O14,Summazired_Data_FACs!O20,Summazired_Data_FACs!O26,Summazired_Data_FACs!O32,Summazired_Data_FACs!O38)</f>
        <v>2.2766868959569794E-2</v>
      </c>
      <c r="H11" s="4">
        <f>AVERAGE(Summazired_Data_FACs!C8,Summazired_Data_FACs!C14,Summazired_Data_FACs!C20,Summazired_Data_FACs!C26,Summazired_Data_FACs!C32,Summazired_Data_FACs!C38)</f>
        <v>0.78821999999999992</v>
      </c>
      <c r="I11" s="4">
        <f>_xlfn.STDEV.P(Summazired_Data_FACs!C8,Summazired_Data_FACs!C14,Summazired_Data_FACs!C20,Summazired_Data_FACs!C26,Summazired_Data_FACs!C32,Summazired_Data_FACs!C38)</f>
        <v>7.4649689438961053E-2</v>
      </c>
    </row>
    <row r="14" spans="2:9" x14ac:dyDescent="0.3">
      <c r="B14" s="4">
        <v>570</v>
      </c>
    </row>
    <row r="15" spans="2:9" x14ac:dyDescent="0.3">
      <c r="B15" s="4" t="s">
        <v>124</v>
      </c>
      <c r="C15" s="4" t="s">
        <v>122</v>
      </c>
      <c r="D15" s="4" t="s">
        <v>123</v>
      </c>
      <c r="F15" s="4" t="s">
        <v>125</v>
      </c>
      <c r="G15" s="4" t="s">
        <v>114</v>
      </c>
      <c r="H15" s="4" t="s">
        <v>126</v>
      </c>
      <c r="I15" s="4" t="s">
        <v>114</v>
      </c>
    </row>
    <row r="16" spans="2:9" x14ac:dyDescent="0.3">
      <c r="B16" s="3">
        <v>487802000000000</v>
      </c>
      <c r="C16" s="138">
        <v>476653000000000</v>
      </c>
      <c r="D16" s="142">
        <v>0.98329999999999995</v>
      </c>
      <c r="F16" s="4">
        <f>AVERAGE(Summazired_Data_FACs!O40,Summazired_Data_FACs!O46,Summazired_Data_FACs!O52,Summazired_Data_FACs!O58)</f>
        <v>0.52300750000000007</v>
      </c>
      <c r="G16" s="4">
        <f>_xlfn.STDEV.P(Summazired_Data_FACs!O40,Summazired_Data_FACs!O46,Summazired_Data_FACs!O52,Summazired_Data_FACs!O58)</f>
        <v>9.280240770044702E-3</v>
      </c>
      <c r="H16" s="4">
        <f>AVERAGE(Summazired_Data_FACs!C40,Summazired_Data_FACs!C46,Summazired_Data_FACs!C52,Summazired_Data_FACs!C58)</f>
        <v>0.5236225000000001</v>
      </c>
      <c r="I16" s="4">
        <f>_xlfn.STDEV.P(Summazired_Data_FACs!C40,Summazired_Data_FACs!C46,Summazired_Data_FACs!C52,Summazired_Data_FACs!C58)</f>
        <v>7.8597022049184239E-3</v>
      </c>
    </row>
    <row r="17" spans="2:9" x14ac:dyDescent="0.3">
      <c r="B17" s="3">
        <v>1542570000000000</v>
      </c>
      <c r="C17" s="138">
        <v>1457170000000000</v>
      </c>
      <c r="D17" s="142">
        <v>0.95064000000000004</v>
      </c>
      <c r="F17" s="4">
        <f>AVERAGE(Summazired_Data_FACs!O41,Summazired_Data_FACs!O47,Summazired_Data_FACs!O53,Summazired_Data_FACs!O59)</f>
        <v>0.56920249999999994</v>
      </c>
      <c r="G17" s="4">
        <f>_xlfn.STDEV.P(Summazired_Data_FACs!O41,Summazired_Data_FACs!O47,Summazired_Data_FACs!O53,Summazired_Data_FACs!O59)</f>
        <v>2.0958478445488333E-2</v>
      </c>
      <c r="H17" s="4">
        <f>AVERAGE(Summazired_Data_FACs!C41,Summazired_Data_FACs!C47,Summazired_Data_FACs!C53,Summazired_Data_FACs!C59)</f>
        <v>0.58970749999999994</v>
      </c>
      <c r="I17" s="4">
        <f>_xlfn.STDEV.P(Summazired_Data_FACs!C41,Summazired_Data_FACs!C47,Summazired_Data_FACs!C53,Summazired_Data_FACs!C59)</f>
        <v>2.157720368235885E-2</v>
      </c>
    </row>
    <row r="18" spans="2:9" x14ac:dyDescent="0.3">
      <c r="B18" s="3">
        <v>4878020000000000</v>
      </c>
      <c r="C18" s="138">
        <v>4213490000000000</v>
      </c>
      <c r="D18" s="142">
        <v>0.86946000000000001</v>
      </c>
      <c r="F18" s="4">
        <f>AVERAGE(Summazired_Data_FACs!O42,Summazired_Data_FACs!O48,Summazired_Data_FACs!O54,Summazired_Data_FACs!O60)</f>
        <v>0.77034249999999993</v>
      </c>
      <c r="G18" s="4">
        <f>_xlfn.STDEV.P(Summazired_Data_FACs!O42,Summazired_Data_FACs!O48,Summazired_Data_FACs!O54,Summazired_Data_FACs!O60)</f>
        <v>4.2045213386900551E-2</v>
      </c>
      <c r="H18" s="4">
        <f>AVERAGE(Summazired_Data_FACs!C42,Summazired_Data_FACs!C48,Summazired_Data_FACs!C54,Summazired_Data_FACs!C60)</f>
        <v>0.86406499999999997</v>
      </c>
      <c r="I18" s="4">
        <f>_xlfn.STDEV.P(Summazired_Data_FACs!C42,Summazired_Data_FACs!C48,Summazired_Data_FACs!C54,Summazired_Data_FACs!C60)</f>
        <v>4.6708665416601222E-2</v>
      </c>
    </row>
    <row r="19" spans="2:9" x14ac:dyDescent="0.3">
      <c r="B19" s="3">
        <v>1.54257E+16</v>
      </c>
      <c r="C19" s="138">
        <v>1.09961E+16</v>
      </c>
      <c r="D19" s="142">
        <v>0.71848000000000001</v>
      </c>
      <c r="F19" s="4">
        <f>AVERAGE(Summazired_Data_FACs!O43,Summazired_Data_FACs!O49,Summazired_Data_FACs!O55,Summazired_Data_FACs!O61)</f>
        <v>0.70256249999999998</v>
      </c>
      <c r="G19" s="4">
        <f>_xlfn.STDEV.P(Summazired_Data_FACs!O43,Summazired_Data_FACs!O49,Summazired_Data_FACs!O55,Summazired_Data_FACs!O61)</f>
        <v>2.9254290604114812E-2</v>
      </c>
      <c r="H19" s="4">
        <f>AVERAGE(Summazired_Data_FACs!C43,Summazired_Data_FACs!C49,Summazired_Data_FACs!C55,Summazired_Data_FACs!C61)</f>
        <v>0.94633999999999996</v>
      </c>
      <c r="I19" s="4">
        <f>_xlfn.STDEV.P(Summazired_Data_FACs!C43,Summazired_Data_FACs!C49,Summazired_Data_FACs!C55,Summazired_Data_FACs!C61)</f>
        <v>3.9000574995761282E-2</v>
      </c>
    </row>
    <row r="20" spans="2:9" x14ac:dyDescent="0.3">
      <c r="B20" s="3">
        <v>4.87802E+16</v>
      </c>
      <c r="C20" s="138">
        <v>2.52543E+16</v>
      </c>
      <c r="D20" s="142">
        <v>0.52634000000000003</v>
      </c>
      <c r="F20" s="4">
        <f>AVERAGE(Summazired_Data_FACs!O44,Summazired_Data_FACs!O50,Summazired_Data_FACs!O56,Summazired_Data_FACs!O62)</f>
        <v>0.56834499999999999</v>
      </c>
      <c r="G20" s="4">
        <f>_xlfn.STDEV.P(Summazired_Data_FACs!O44,Summazired_Data_FACs!O50,Summazired_Data_FACs!O56,Summazired_Data_FACs!O62)</f>
        <v>2.9327683594174297E-2</v>
      </c>
      <c r="H20" s="4">
        <f>AVERAGE(Summazired_Data_FACs!C44,Summazired_Data_FACs!C50,Summazired_Data_FACs!C56,Summazired_Data_FACs!C62)</f>
        <v>1.0528200000000001</v>
      </c>
      <c r="I20" s="4">
        <f>_xlfn.STDEV.P(Summazired_Data_FACs!C44,Summazired_Data_FACs!C50,Summazired_Data_FACs!C56,Summazired_Data_FACs!C62)</f>
        <v>5.398984395235832E-2</v>
      </c>
    </row>
    <row r="21" spans="2:9" x14ac:dyDescent="0.3">
      <c r="B21" s="3">
        <v>1.54257E+17</v>
      </c>
      <c r="C21" s="138">
        <v>5.09683E+16</v>
      </c>
      <c r="D21" s="142">
        <v>0.35509000000000002</v>
      </c>
      <c r="F21" s="4">
        <f>AVERAGE(Summazired_Data_FACs!O45,Summazired_Data_FACs!O51,Summazired_Data_FACs!O57,Summazired_Data_FACs!O63)</f>
        <v>0.4341025</v>
      </c>
      <c r="G21" s="4">
        <f>_xlfn.STDEV.P(Summazired_Data_FACs!O45,Summazired_Data_FACs!O51,Summazired_Data_FACs!O57,Summazired_Data_FACs!O63)</f>
        <v>2.2708128913452998E-2</v>
      </c>
      <c r="H21" s="4">
        <f>AVERAGE(Summazired_Data_FACs!C45,Summazired_Data_FACs!C51,Summazired_Data_FACs!C57,Summazired_Data_FACs!C63)</f>
        <v>1.2677175000000001</v>
      </c>
      <c r="I21" s="4">
        <f>_xlfn.STDEV.P(Summazired_Data_FACs!C45,Summazired_Data_FACs!C51,Summazired_Data_FACs!C57,Summazired_Data_FACs!C63)</f>
        <v>6.5867266671314012E-2</v>
      </c>
    </row>
    <row r="24" spans="2:9" x14ac:dyDescent="0.3">
      <c r="B24" s="4">
        <v>670</v>
      </c>
    </row>
    <row r="25" spans="2:9" x14ac:dyDescent="0.3">
      <c r="B25" s="4" t="s">
        <v>124</v>
      </c>
      <c r="C25" s="4" t="s">
        <v>122</v>
      </c>
      <c r="D25" s="4" t="s">
        <v>123</v>
      </c>
      <c r="F25" s="4" t="s">
        <v>125</v>
      </c>
      <c r="G25" s="4" t="s">
        <v>114</v>
      </c>
      <c r="H25" s="4" t="s">
        <v>126</v>
      </c>
      <c r="I25" s="4" t="s">
        <v>114</v>
      </c>
    </row>
    <row r="26" spans="2:9" x14ac:dyDescent="0.3">
      <c r="B26" s="3">
        <v>126878000000000</v>
      </c>
      <c r="C26" s="169">
        <v>125525000000000</v>
      </c>
      <c r="D26" s="142">
        <v>0.99555000000000005</v>
      </c>
      <c r="F26" s="4">
        <f>AVERAGE(Summazired_Data_FACs!O65,Summazired_Data_FACs!O71,Summazired_Data_FACs!O77,Summazired_Data_FACs!O83)</f>
        <v>1.7178325000000001</v>
      </c>
      <c r="G26" s="4">
        <f>_xlfn.STDEV.P(Summazired_Data_FACs!O65,Summazired_Data_FACs!O71,Summazired_Data_FACs!O77,Summazired_Data_FACs!O83)</f>
        <v>0.21903115901339296</v>
      </c>
      <c r="H26" s="164">
        <f>AVERAGE(Summazired_Data_FACs!C65,Summazired_Data_FACs!C71,Summazired_Data_FACs!C77,Summazired_Data_FACs!C83)</f>
        <v>1.6962474999999999</v>
      </c>
      <c r="I26" s="4">
        <f>_xlfn.STDEV.P(Summazired_Data_FACs!C65,Summazired_Data_FACs!C71,Summazired_Data_FACs!C77,Summazired_Data_FACs!C83)</f>
        <v>0.217994364075657</v>
      </c>
    </row>
    <row r="27" spans="2:9" x14ac:dyDescent="0.3">
      <c r="B27" s="3">
        <v>401224000000000</v>
      </c>
      <c r="C27" s="138">
        <v>393205000000000</v>
      </c>
      <c r="D27" s="142">
        <v>0.98617999999999995</v>
      </c>
      <c r="F27" s="4">
        <f>AVERAGE(Summazired_Data_FACs!O66,Summazired_Data_FACs!O72,Summazired_Data_FACs!O78,Summazired_Data_FACs!O84)</f>
        <v>1.7938775</v>
      </c>
      <c r="G27" s="4">
        <f>_xlfn.STDEV.P(Summazired_Data_FACs!O66,Summazired_Data_FACs!O72,Summazired_Data_FACs!O78,Summazired_Data_FACs!O84)</f>
        <v>0.2339359343255113</v>
      </c>
      <c r="H27" s="164">
        <f>AVERAGE(Summazired_Data_FACs!C66,Summazired_Data_FACs!C72,Summazired_Data_FACs!C78,Summazired_Data_FACs!C84)</f>
        <v>1.791015</v>
      </c>
      <c r="I27" s="4">
        <f>_xlfn.STDEV.P(Summazired_Data_FACs!C66,Summazired_Data_FACs!C72,Summazired_Data_FACs!C78,Summazired_Data_FACs!C84)</f>
        <v>0.23392422539147201</v>
      </c>
    </row>
    <row r="28" spans="2:9" x14ac:dyDescent="0.3">
      <c r="B28" s="3">
        <v>1268780000000000</v>
      </c>
      <c r="C28" s="138">
        <v>1208730000000000</v>
      </c>
      <c r="D28" s="142">
        <v>0.95870999999999995</v>
      </c>
      <c r="F28" s="4">
        <f>AVERAGE(Summazired_Data_FACs!O67,Summazired_Data_FACs!O73,Summazired_Data_FACs!O79,Summazired_Data_FACs!O85)</f>
        <v>1.61921</v>
      </c>
      <c r="G28" s="4">
        <f>_xlfn.STDEV.P(Summazired_Data_FACs!O67,Summazired_Data_FACs!O73,Summazired_Data_FACs!O79,Summazired_Data_FACs!O85)</f>
        <v>0.26978404131823702</v>
      </c>
      <c r="H28" s="164">
        <f>AVERAGE(Summazired_Data_FACs!C67,Summazired_Data_FACs!C73,Summazired_Data_FACs!C79,Summazired_Data_FACs!C85)</f>
        <v>1.6546825000000001</v>
      </c>
      <c r="I28" s="4">
        <f>_xlfn.STDEV.P(Summazired_Data_FACs!C67,Summazired_Data_FACs!C73,Summazired_Data_FACs!C79,Summazired_Data_FACs!C85)</f>
        <v>0.27478376975132712</v>
      </c>
    </row>
    <row r="29" spans="2:9" x14ac:dyDescent="0.3">
      <c r="B29" s="3">
        <v>4012240000000000</v>
      </c>
      <c r="C29" s="138">
        <v>3539770000000000</v>
      </c>
      <c r="D29" s="142">
        <v>0.88798999999999995</v>
      </c>
      <c r="F29" s="4">
        <f>AVERAGE(Summazired_Data_FACs!O68,Summazired_Data_FACs!O74,Summazired_Data_FACs!O80,Summazired_Data_FACs!O86)</f>
        <v>1.4036424999999999</v>
      </c>
      <c r="G29" s="4">
        <f>_xlfn.STDEV.P(Summazired_Data_FACs!O68,Summazired_Data_FACs!O74,Summazired_Data_FACs!O80,Summazired_Data_FACs!O86)</f>
        <v>0.20638525242553155</v>
      </c>
      <c r="H29" s="164">
        <f>AVERAGE(Summazired_Data_FACs!C68,Summazired_Data_FACs!C74,Summazired_Data_FACs!C80,Summazired_Data_FACs!C86)</f>
        <v>1.5368675000000001</v>
      </c>
      <c r="I29" s="4">
        <f>_xlfn.STDEV.P(Summazired_Data_FACs!C68,Summazired_Data_FACs!C74,Summazired_Data_FACs!C80,Summazired_Data_FACs!C86)</f>
        <v>0.22556236569682961</v>
      </c>
    </row>
    <row r="30" spans="2:9" x14ac:dyDescent="0.3">
      <c r="B30" s="3">
        <v>1.26878E+16</v>
      </c>
      <c r="C30" s="138">
        <v>9426980000000000</v>
      </c>
      <c r="D30" s="142">
        <v>0.74855000000000005</v>
      </c>
      <c r="F30" s="4">
        <f>AVERAGE(Summazired_Data_FACs!O69,Summazired_Data_FACs!O75,Summazired_Data_FACs!O81,Summazired_Data_FACs!O87)</f>
        <v>1.1827125000000001</v>
      </c>
      <c r="G30" s="4">
        <f>_xlfn.STDEV.P(Summazired_Data_FACs!O69,Summazired_Data_FACs!O75,Summazired_Data_FACs!O81,Summazired_Data_FACs!O87)</f>
        <v>0.18784873653753964</v>
      </c>
      <c r="H30" s="164">
        <f>AVERAGE(Summazired_Data_FACs!C69,Summazired_Data_FACs!C75,Summazired_Data_FACs!C81,Summazired_Data_FACs!C87)</f>
        <v>1.5264199999999999</v>
      </c>
      <c r="I30" s="4">
        <f>_xlfn.STDEV.P(Summazired_Data_FACs!C69,Summazired_Data_FACs!C75,Summazired_Data_FACs!C81,Summazired_Data_FACs!C87)</f>
        <v>0.2424808057352183</v>
      </c>
    </row>
    <row r="31" spans="2:9" x14ac:dyDescent="0.3">
      <c r="B31" s="3">
        <v>4.01224E+16</v>
      </c>
      <c r="C31" s="138">
        <v>2.21299E+16</v>
      </c>
      <c r="D31" s="142">
        <v>0.55911</v>
      </c>
      <c r="F31" s="4">
        <f>AVERAGE(Summazired_Data_FACs!O70,Summazired_Data_FACs!O76,Summazired_Data_FACs!O82,Summazired_Data_FACs!O88)</f>
        <v>0.88407749999999996</v>
      </c>
      <c r="G31" s="4">
        <f>_xlfn.STDEV.P(Summazired_Data_FACs!O70,Summazired_Data_FACs!O76,Summazired_Data_FACs!O82,Summazired_Data_FACs!O88)</f>
        <v>0.10450418254189647</v>
      </c>
      <c r="H31" s="164">
        <f>AVERAGE(Summazired_Data_FACs!C70,Summazired_Data_FACs!C76,Summazired_Data_FACs!C82,Summazired_Data_FACs!C88)</f>
        <v>1.5363199999999999</v>
      </c>
      <c r="I31" s="4">
        <f>_xlfn.STDEV.P(Summazired_Data_FACs!C70,Summazired_Data_FACs!C76,Summazired_Data_FACs!C82,Summazired_Data_FACs!C88)</f>
        <v>0.18242168881468052</v>
      </c>
    </row>
    <row r="34" spans="2:9" s="162" customFormat="1" x14ac:dyDescent="0.3">
      <c r="B34" s="4">
        <v>800</v>
      </c>
      <c r="C34" s="4"/>
      <c r="D34" s="4"/>
      <c r="E34" s="4"/>
      <c r="F34" s="4"/>
      <c r="G34" s="4"/>
      <c r="H34" s="4"/>
      <c r="I34" s="4"/>
    </row>
    <row r="35" spans="2:9" x14ac:dyDescent="0.3">
      <c r="B35" s="4" t="s">
        <v>124</v>
      </c>
      <c r="C35" s="4" t="s">
        <v>122</v>
      </c>
      <c r="D35" s="4" t="s">
        <v>123</v>
      </c>
      <c r="F35" s="4" t="s">
        <v>125</v>
      </c>
      <c r="G35" s="4" t="s">
        <v>114</v>
      </c>
      <c r="H35" s="4" t="s">
        <v>126</v>
      </c>
      <c r="I35" s="4" t="s">
        <v>114</v>
      </c>
    </row>
    <row r="36" spans="2:9" x14ac:dyDescent="0.3">
      <c r="B36" s="167">
        <v>41577000000000</v>
      </c>
      <c r="C36" s="165">
        <v>41257000000000</v>
      </c>
      <c r="D36" s="101">
        <v>0.99853000000000003</v>
      </c>
      <c r="F36" s="4">
        <f>AVERAGE(Summazired_Data_FACs!O90,Summazired_Data_FACs!O96,Summazired_Data_FACs!O102,Summazired_Data_FACs!O108)</f>
        <v>6.5201325000000008</v>
      </c>
      <c r="G36" s="4">
        <f>_xlfn.STDEV.P(Summazired_Data_FACs!O90,Summazired_Data_FACs!O96,Summazired_Data_FACs!O102,Summazired_Data_FACs!O108)</f>
        <v>0.39608554482428393</v>
      </c>
      <c r="H36" s="164">
        <f>AVERAGE(Summazired_Data_FACs!C90,Summazired_Data_FACs!C96,Summazired_Data_FACs!C102,Summazired_Data_FACs!C108)</f>
        <v>6.4338750000000005</v>
      </c>
      <c r="I36" s="4">
        <f>_xlfn.STDEV.P(Summazired_Data_FACs!C90,Summazired_Data_FACs!C96,Summazired_Data_FACs!C102,Summazired_Data_FACs!C108)</f>
        <v>0.37167506389990712</v>
      </c>
    </row>
    <row r="37" spans="2:9" x14ac:dyDescent="0.3">
      <c r="B37" s="167">
        <v>131478000000000</v>
      </c>
      <c r="C37" s="165">
        <v>130055000000000</v>
      </c>
      <c r="D37" s="101">
        <v>0.99539</v>
      </c>
      <c r="F37" s="4">
        <f>AVERAGE(Summazired_Data_FACs!O91,Summazired_Data_FACs!O97,Summazired_Data_FACs!O103,Summazired_Data_FACs!O109)</f>
        <v>5.2198349999999998</v>
      </c>
      <c r="G37" s="4">
        <f>_xlfn.STDEV.P(Summazired_Data_FACs!O91,Summazired_Data_FACs!O97,Summazired_Data_FACs!O103,Summazired_Data_FACs!O109)</f>
        <v>0.3581405883518371</v>
      </c>
      <c r="H37" s="164">
        <f>AVERAGE(Summazired_Data_FACs!C91,Summazired_Data_FACs!C97,Summazired_Data_FACs!C103,Summazired_Data_FACs!C109)</f>
        <v>5.1632249999999997</v>
      </c>
      <c r="I37" s="4">
        <f>_xlfn.STDEV.P(Summazired_Data_FACs!C91,Summazired_Data_FACs!C97,Summazired_Data_FACs!C103,Summazired_Data_FACs!C109)</f>
        <v>0.35747728029204867</v>
      </c>
    </row>
    <row r="38" spans="2:9" x14ac:dyDescent="0.3">
      <c r="B38" s="167">
        <v>415770000000000</v>
      </c>
      <c r="C38" s="165">
        <v>407259000000000</v>
      </c>
      <c r="D38" s="101">
        <v>0.98570000000000002</v>
      </c>
      <c r="F38" s="4">
        <f>AVERAGE(Summazired_Data_FACs!O92,Summazired_Data_FACs!O98,Summazired_Data_FACs!O104,Summazired_Data_FACs!O110)</f>
        <v>2.3541349999999999</v>
      </c>
      <c r="G38" s="4">
        <f>_xlfn.STDEV.P(Summazired_Data_FACs!O92,Summazired_Data_FACs!O98,Summazired_Data_FACs!O104,Summazired_Data_FACs!O110)</f>
        <v>0.2026530525923555</v>
      </c>
      <c r="H38" s="164">
        <f>AVERAGE(Summazired_Data_FACs!C92,Summazired_Data_FACs!C98,Summazired_Data_FACs!C104,Summazired_Data_FACs!C110)</f>
        <v>2.3483174999999998</v>
      </c>
      <c r="I38" s="4">
        <f>_xlfn.STDEV.P(Summazired_Data_FACs!C92,Summazired_Data_FACs!C98,Summazired_Data_FACs!C104,Summazired_Data_FACs!C110)</f>
        <v>0.204288309794638</v>
      </c>
    </row>
    <row r="39" spans="2:9" x14ac:dyDescent="0.3">
      <c r="B39" s="167">
        <v>1314780000000000</v>
      </c>
      <c r="C39" s="165">
        <v>1250750000000000</v>
      </c>
      <c r="D39" s="101">
        <v>0.95733000000000001</v>
      </c>
      <c r="F39" s="4">
        <f>AVERAGE(Summazired_Data_FACs!O93,Summazired_Data_FACs!O99,Summazired_Data_FACs!O105,Summazired_Data_FACs!O111)</f>
        <v>1.8633850000000001</v>
      </c>
      <c r="G39" s="4">
        <f>_xlfn.STDEV.P(Summazired_Data_FACs!O93,Summazired_Data_FACs!O99,Summazired_Data_FACs!O105,Summazired_Data_FACs!O111)</f>
        <v>0.12104298957395258</v>
      </c>
      <c r="H39" s="164">
        <f>AVERAGE(Summazired_Data_FACs!C93,Summazired_Data_FACs!C99,Summazired_Data_FACs!C105,Summazired_Data_FACs!C111)</f>
        <v>1.9034975000000003</v>
      </c>
      <c r="I39" s="4">
        <f>_xlfn.STDEV.P(Summazired_Data_FACs!C93,Summazired_Data_FACs!C99,Summazired_Data_FACs!C105,Summazired_Data_FACs!C111)</f>
        <v>0.12299139652329344</v>
      </c>
    </row>
    <row r="40" spans="2:9" x14ac:dyDescent="0.3">
      <c r="B40" s="167">
        <v>4157700000000000</v>
      </c>
      <c r="C40" s="165">
        <v>3654770000000000</v>
      </c>
      <c r="D40" s="101">
        <v>0.88476999999999995</v>
      </c>
      <c r="F40" s="4">
        <f>AVERAGE(Summazired_Data_FACs!O94,Summazired_Data_FACs!O100,Summazired_Data_FACs!O106,Summazired_Data_FACs!O112)</f>
        <v>1.3927174999999998</v>
      </c>
      <c r="G40" s="4">
        <f>_xlfn.STDEV.P(Summazired_Data_FACs!O94,Summazired_Data_FACs!O100,Summazired_Data_FACs!O106,Summazired_Data_FACs!O112)</f>
        <v>0.13524128555566897</v>
      </c>
      <c r="H40" s="164">
        <f>AVERAGE(Summazired_Data_FACs!C94,Summazired_Data_FACs!C100,Summazired_Data_FACs!C106,Summazired_Data_FACs!C112)</f>
        <v>1.52965</v>
      </c>
      <c r="I40" s="4">
        <f>_xlfn.STDEV.P(Summazired_Data_FACs!C94,Summazired_Data_FACs!C100,Summazired_Data_FACs!C106,Summazired_Data_FACs!C112)</f>
        <v>0.14797419386501146</v>
      </c>
    </row>
    <row r="41" spans="2:9" x14ac:dyDescent="0.3">
      <c r="B41" s="167">
        <v>1.31478E+16</v>
      </c>
      <c r="C41" s="165">
        <v>9698000000000000</v>
      </c>
      <c r="D41" s="101">
        <v>0.74317999999999995</v>
      </c>
      <c r="F41" s="4">
        <f>AVERAGE(Summazired_Data_FACs!O95,Summazired_Data_FACs!O101,Summazired_Data_FACs!O107,Summazired_Data_FACs!O113)</f>
        <v>0.99571500000000013</v>
      </c>
      <c r="G41" s="4">
        <f>_xlfn.STDEV.P(Summazired_Data_FACs!O95,Summazired_Data_FACs!O101,Summazired_Data_FACs!O107,Summazired_Data_FACs!O113)</f>
        <v>0.10638107503216827</v>
      </c>
      <c r="H41" s="164">
        <f>AVERAGE(Summazired_Data_FACs!C95,Summazired_Data_FACs!C101,Summazired_Data_FACs!C107,Summazired_Data_FACs!C113)</f>
        <v>1.2958475</v>
      </c>
      <c r="I41" s="4">
        <f>_xlfn.STDEV.P(Summazired_Data_FACs!C95,Summazired_Data_FACs!C101,Summazired_Data_FACs!C107,Summazired_Data_FACs!C113)</f>
        <v>0.13770218505437645</v>
      </c>
    </row>
    <row r="46" spans="2:9" x14ac:dyDescent="0.3">
      <c r="B46" s="167"/>
      <c r="C46" s="165"/>
      <c r="D46" s="101"/>
      <c r="H46" s="164"/>
    </row>
    <row r="47" spans="2:9" x14ac:dyDescent="0.3">
      <c r="B47" s="167"/>
      <c r="C47" s="165"/>
      <c r="D47" s="101"/>
      <c r="H47" s="164"/>
    </row>
    <row r="48" spans="2:9" x14ac:dyDescent="0.3">
      <c r="B48" s="167"/>
      <c r="C48" s="165"/>
      <c r="D48" s="101"/>
      <c r="H48" s="164"/>
    </row>
    <row r="49" spans="2:8" x14ac:dyDescent="0.3">
      <c r="B49" s="167"/>
      <c r="C49" s="165"/>
      <c r="D49" s="101"/>
      <c r="H49" s="164"/>
    </row>
    <row r="50" spans="2:8" x14ac:dyDescent="0.3">
      <c r="B50" s="167"/>
      <c r="C50" s="165"/>
      <c r="D50" s="101"/>
      <c r="H50" s="164"/>
    </row>
    <row r="51" spans="2:8" x14ac:dyDescent="0.3">
      <c r="B51" s="167"/>
      <c r="C51" s="165"/>
      <c r="D51" s="101"/>
      <c r="H51" s="164"/>
    </row>
    <row r="56" spans="2:8" x14ac:dyDescent="0.3">
      <c r="B56" s="167"/>
      <c r="C56" s="165"/>
      <c r="D56" s="101"/>
      <c r="F56" s="168"/>
      <c r="H56" s="168"/>
    </row>
    <row r="57" spans="2:8" x14ac:dyDescent="0.3">
      <c r="B57" s="167"/>
      <c r="C57" s="165"/>
      <c r="D57" s="101"/>
      <c r="F57" s="168"/>
      <c r="H57" s="168"/>
    </row>
    <row r="58" spans="2:8" x14ac:dyDescent="0.3">
      <c r="B58" s="167"/>
      <c r="C58" s="165"/>
      <c r="D58" s="101"/>
      <c r="F58" s="168"/>
      <c r="H58" s="168"/>
    </row>
    <row r="59" spans="2:8" x14ac:dyDescent="0.3">
      <c r="B59" s="167"/>
      <c r="C59" s="165"/>
      <c r="D59" s="101"/>
      <c r="F59" s="168"/>
      <c r="H59" s="168"/>
    </row>
    <row r="60" spans="2:8" x14ac:dyDescent="0.3">
      <c r="B60" s="167"/>
      <c r="C60" s="165"/>
      <c r="D60" s="101"/>
      <c r="F60" s="168"/>
      <c r="H60" s="168"/>
    </row>
    <row r="61" spans="2:8" x14ac:dyDescent="0.3">
      <c r="B61" s="167"/>
      <c r="C61" s="165"/>
      <c r="D61" s="101"/>
      <c r="F61" s="168"/>
      <c r="H61" s="168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96718-042D-4EA0-B9DD-FECEBAC1EF75}">
  <dimension ref="C6:K32"/>
  <sheetViews>
    <sheetView topLeftCell="A17" workbookViewId="0">
      <selection activeCell="C25" sqref="C25"/>
    </sheetView>
  </sheetViews>
  <sheetFormatPr defaultRowHeight="14.4" x14ac:dyDescent="0.3"/>
  <sheetData>
    <row r="6" spans="3:11" x14ac:dyDescent="0.3">
      <c r="C6">
        <v>0.29104999999999998</v>
      </c>
      <c r="D6">
        <v>0.22681999999999999</v>
      </c>
      <c r="E6">
        <v>0.33089000000000002</v>
      </c>
      <c r="F6">
        <v>0.34251999999999999</v>
      </c>
      <c r="G6">
        <v>0.41615000000000002</v>
      </c>
      <c r="H6">
        <v>0.38347999999999999</v>
      </c>
      <c r="J6">
        <f>AVERAGE(C6:H6)</f>
        <v>0.33181833333333333</v>
      </c>
      <c r="K6">
        <f>_xlfn.STDEV.P(C6:H6)</f>
        <v>6.134988764365356E-2</v>
      </c>
    </row>
    <row r="7" spans="3:11" x14ac:dyDescent="0.3">
      <c r="C7">
        <v>0.36520999999999998</v>
      </c>
      <c r="D7">
        <v>0.37528</v>
      </c>
      <c r="E7">
        <v>0.45545000000000002</v>
      </c>
      <c r="F7">
        <v>0.46889999999999998</v>
      </c>
      <c r="G7">
        <v>0.52364999999999995</v>
      </c>
      <c r="H7">
        <v>0.53395000000000004</v>
      </c>
      <c r="J7" s="4">
        <f t="shared" ref="J7:J18" si="0">AVERAGE(C7:H7)</f>
        <v>0.45373999999999998</v>
      </c>
      <c r="K7" s="4">
        <f t="shared" ref="K7:K18" si="1">_xlfn.STDEV.P(C7:H7)</f>
        <v>6.5252502378581129E-2</v>
      </c>
    </row>
    <row r="8" spans="3:11" x14ac:dyDescent="0.3">
      <c r="C8">
        <v>0.57701999999999998</v>
      </c>
      <c r="D8">
        <v>0.65690000000000004</v>
      </c>
      <c r="E8">
        <v>0.78112999999999999</v>
      </c>
      <c r="F8">
        <v>0.79866999999999999</v>
      </c>
      <c r="G8">
        <v>0.87246999999999997</v>
      </c>
      <c r="H8">
        <v>0.89146999999999998</v>
      </c>
      <c r="J8" s="4">
        <f t="shared" si="0"/>
        <v>0.76294333333333331</v>
      </c>
      <c r="K8" s="4">
        <f t="shared" si="1"/>
        <v>0.11249816200967737</v>
      </c>
    </row>
    <row r="9" spans="3:11" x14ac:dyDescent="0.3">
      <c r="C9">
        <v>0.61590999999999996</v>
      </c>
      <c r="D9">
        <v>0.68196000000000001</v>
      </c>
      <c r="E9">
        <v>0.79886000000000001</v>
      </c>
      <c r="F9">
        <v>0.79540999999999995</v>
      </c>
      <c r="G9">
        <v>0.86870999999999998</v>
      </c>
      <c r="H9">
        <v>0.85650000000000004</v>
      </c>
      <c r="J9" s="4">
        <f t="shared" si="0"/>
        <v>0.76955833333333334</v>
      </c>
      <c r="K9" s="4">
        <f t="shared" si="1"/>
        <v>9.1467736646438341E-2</v>
      </c>
    </row>
    <row r="10" spans="3:11" x14ac:dyDescent="0.3">
      <c r="C10">
        <v>0.60721000000000003</v>
      </c>
      <c r="D10">
        <v>0.63060000000000005</v>
      </c>
      <c r="E10">
        <v>0.75858000000000003</v>
      </c>
      <c r="F10">
        <v>0.76927999999999996</v>
      </c>
      <c r="G10">
        <v>0.78478000000000003</v>
      </c>
      <c r="H10">
        <v>0.78932000000000002</v>
      </c>
      <c r="J10" s="4">
        <f t="shared" si="0"/>
        <v>0.72329499999999991</v>
      </c>
      <c r="K10" s="4">
        <f t="shared" si="1"/>
        <v>7.4796888917031928E-2</v>
      </c>
    </row>
    <row r="11" spans="3:11" x14ac:dyDescent="0.3">
      <c r="C11">
        <v>0.67374000000000001</v>
      </c>
      <c r="D11">
        <v>0.69230999999999998</v>
      </c>
      <c r="E11">
        <v>0.84723000000000004</v>
      </c>
      <c r="F11">
        <v>0.83626999999999996</v>
      </c>
      <c r="G11">
        <v>0.84075999999999995</v>
      </c>
      <c r="H11">
        <v>0.83901000000000003</v>
      </c>
      <c r="J11" s="4">
        <f t="shared" si="0"/>
        <v>0.78821999999999992</v>
      </c>
      <c r="K11" s="4">
        <f t="shared" si="1"/>
        <v>7.4649689438961053E-2</v>
      </c>
    </row>
    <row r="12" spans="3:11" x14ac:dyDescent="0.3">
      <c r="J12" s="4"/>
      <c r="K12" s="4"/>
    </row>
    <row r="13" spans="3:11" x14ac:dyDescent="0.3">
      <c r="C13">
        <v>0.29076999999999997</v>
      </c>
      <c r="D13">
        <v>0.22783999999999999</v>
      </c>
      <c r="E13">
        <v>0.33021</v>
      </c>
      <c r="F13">
        <v>0.34206999999999999</v>
      </c>
      <c r="G13">
        <v>0.4128</v>
      </c>
      <c r="H13">
        <v>0.38085000000000002</v>
      </c>
      <c r="J13" s="4">
        <f t="shared" si="0"/>
        <v>0.33075666666666664</v>
      </c>
      <c r="K13" s="4">
        <f t="shared" si="1"/>
        <v>5.9943744090234855E-2</v>
      </c>
    </row>
    <row r="14" spans="3:11" x14ac:dyDescent="0.3">
      <c r="C14">
        <v>0.35039999999999999</v>
      </c>
      <c r="D14">
        <v>0.36073</v>
      </c>
      <c r="E14">
        <v>0.43569000000000002</v>
      </c>
      <c r="F14">
        <v>0.44884000000000002</v>
      </c>
      <c r="G14">
        <v>0.49984000000000001</v>
      </c>
      <c r="H14">
        <v>0.50966</v>
      </c>
      <c r="J14" s="4">
        <f t="shared" si="0"/>
        <v>0.43419333333333326</v>
      </c>
      <c r="K14" s="4">
        <f t="shared" si="1"/>
        <v>6.1426991262437794E-2</v>
      </c>
    </row>
    <row r="15" spans="3:11" x14ac:dyDescent="0.3">
      <c r="C15">
        <v>0.50234999999999996</v>
      </c>
      <c r="D15">
        <v>0.57186999999999999</v>
      </c>
      <c r="E15">
        <v>0.67839000000000005</v>
      </c>
      <c r="F15">
        <v>0.69372</v>
      </c>
      <c r="G15">
        <v>0.75704000000000005</v>
      </c>
      <c r="H15">
        <v>0.77351999999999999</v>
      </c>
      <c r="J15" s="4">
        <f t="shared" si="0"/>
        <v>0.66281500000000004</v>
      </c>
      <c r="K15" s="4">
        <f t="shared" si="1"/>
        <v>9.6912036189181899E-2</v>
      </c>
    </row>
    <row r="16" spans="3:11" x14ac:dyDescent="0.3">
      <c r="C16">
        <v>0.43217</v>
      </c>
      <c r="D16">
        <v>0.47846</v>
      </c>
      <c r="E16">
        <v>0.55978000000000006</v>
      </c>
      <c r="F16">
        <v>0.55723999999999996</v>
      </c>
      <c r="G16">
        <v>0.60875000000000001</v>
      </c>
      <c r="H16">
        <v>0.59987999999999997</v>
      </c>
      <c r="J16" s="4">
        <f t="shared" si="0"/>
        <v>0.53938000000000008</v>
      </c>
      <c r="K16" s="4">
        <f t="shared" si="1"/>
        <v>6.3787168249838697E-2</v>
      </c>
    </row>
    <row r="17" spans="3:11" x14ac:dyDescent="0.3">
      <c r="C17">
        <v>0.3009</v>
      </c>
      <c r="D17">
        <v>0.31242999999999999</v>
      </c>
      <c r="E17">
        <v>0.37563999999999997</v>
      </c>
      <c r="F17">
        <v>0.38089000000000001</v>
      </c>
      <c r="G17">
        <v>0.38884999999999997</v>
      </c>
      <c r="H17">
        <v>0.39106000000000002</v>
      </c>
      <c r="J17" s="4">
        <f t="shared" si="0"/>
        <v>0.35829499999999997</v>
      </c>
      <c r="K17" s="4">
        <f t="shared" si="1"/>
        <v>3.7005226094882361E-2</v>
      </c>
    </row>
    <row r="18" spans="3:11" x14ac:dyDescent="0.3">
      <c r="C18">
        <v>0.20537</v>
      </c>
      <c r="D18">
        <v>0.21103</v>
      </c>
      <c r="E18">
        <v>0.25817000000000001</v>
      </c>
      <c r="F18">
        <v>0.25480000000000003</v>
      </c>
      <c r="G18">
        <v>0.25645000000000001</v>
      </c>
      <c r="H18">
        <v>0.25588</v>
      </c>
      <c r="J18" s="4">
        <f t="shared" si="0"/>
        <v>0.24028333333333332</v>
      </c>
      <c r="K18" s="4">
        <f t="shared" si="1"/>
        <v>2.2766868959569794E-2</v>
      </c>
    </row>
    <row r="25" spans="3:11" x14ac:dyDescent="0.3">
      <c r="H25" s="163">
        <f>AVERAGE(C29:H32)</f>
        <v>0.76100416666666659</v>
      </c>
      <c r="I25" s="163">
        <f>_xlfn.STDEV.P(C29:H32)</f>
        <v>9.2775200076882391E-2</v>
      </c>
    </row>
    <row r="27" spans="3:11" x14ac:dyDescent="0.3">
      <c r="C27" s="4">
        <v>0.29104999999999998</v>
      </c>
      <c r="D27" s="4">
        <v>0.22681999999999999</v>
      </c>
      <c r="E27" s="4">
        <v>0.33089000000000002</v>
      </c>
      <c r="F27" s="4">
        <v>0.34251999999999999</v>
      </c>
      <c r="G27" s="4">
        <v>0.41615000000000002</v>
      </c>
      <c r="H27" s="4">
        <v>0.38347999999999999</v>
      </c>
    </row>
    <row r="28" spans="3:11" x14ac:dyDescent="0.3">
      <c r="C28" s="4">
        <v>0.36520999999999998</v>
      </c>
      <c r="D28" s="4">
        <v>0.37528</v>
      </c>
      <c r="E28" s="4">
        <v>0.45545000000000002</v>
      </c>
      <c r="F28" s="4">
        <v>0.46889999999999998</v>
      </c>
      <c r="G28" s="4">
        <v>0.52364999999999995</v>
      </c>
      <c r="H28" s="4">
        <v>0.53395000000000004</v>
      </c>
    </row>
    <row r="29" spans="3:11" x14ac:dyDescent="0.3">
      <c r="C29" s="4">
        <v>0.57701999999999998</v>
      </c>
      <c r="D29" s="4">
        <v>0.65690000000000004</v>
      </c>
      <c r="E29" s="4">
        <v>0.78112999999999999</v>
      </c>
      <c r="F29" s="4">
        <v>0.79866999999999999</v>
      </c>
      <c r="G29" s="4">
        <v>0.87246999999999997</v>
      </c>
      <c r="H29" s="4">
        <v>0.89146999999999998</v>
      </c>
    </row>
    <row r="30" spans="3:11" x14ac:dyDescent="0.3">
      <c r="C30" s="4">
        <v>0.61590999999999996</v>
      </c>
      <c r="D30" s="4">
        <v>0.68196000000000001</v>
      </c>
      <c r="E30" s="4">
        <v>0.79886000000000001</v>
      </c>
      <c r="F30" s="4">
        <v>0.79540999999999995</v>
      </c>
      <c r="G30" s="4">
        <v>0.86870999999999998</v>
      </c>
      <c r="H30" s="4">
        <v>0.85650000000000004</v>
      </c>
    </row>
    <row r="31" spans="3:11" x14ac:dyDescent="0.3">
      <c r="C31" s="4">
        <v>0.60721000000000003</v>
      </c>
      <c r="D31" s="4">
        <v>0.63060000000000005</v>
      </c>
      <c r="E31" s="4">
        <v>0.75858000000000003</v>
      </c>
      <c r="F31" s="4">
        <v>0.76927999999999996</v>
      </c>
      <c r="G31" s="4">
        <v>0.78478000000000003</v>
      </c>
      <c r="H31" s="4">
        <v>0.78932000000000002</v>
      </c>
    </row>
    <row r="32" spans="3:11" x14ac:dyDescent="0.3">
      <c r="C32" s="4">
        <v>0.67374000000000001</v>
      </c>
      <c r="D32" s="4">
        <v>0.69230999999999998</v>
      </c>
      <c r="E32" s="4">
        <v>0.84723000000000004</v>
      </c>
      <c r="F32" s="4">
        <v>0.83626999999999996</v>
      </c>
      <c r="G32" s="4">
        <v>0.84075999999999995</v>
      </c>
      <c r="H32" s="4">
        <v>0.83901000000000003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6056F-E557-4C3C-A019-8127FBDDBD7A}">
  <dimension ref="A5:L19"/>
  <sheetViews>
    <sheetView tabSelected="1" workbookViewId="0">
      <selection activeCell="K12" sqref="K12:L12"/>
    </sheetView>
  </sheetViews>
  <sheetFormatPr defaultRowHeight="14.4" x14ac:dyDescent="0.3"/>
  <cols>
    <col min="3" max="3" width="8.88671875" style="4"/>
  </cols>
  <sheetData>
    <row r="5" spans="1:12" x14ac:dyDescent="0.3">
      <c r="A5">
        <f>AVERAGE(D5:I5)</f>
        <v>0.64155833333333334</v>
      </c>
      <c r="B5">
        <f>_xlfn.STDEV.P(D5:I5)</f>
        <v>5.5786574973036504E-2</v>
      </c>
      <c r="D5">
        <v>0.65929000000000004</v>
      </c>
      <c r="E5">
        <v>0.72882000000000002</v>
      </c>
      <c r="F5">
        <v>0.55300000000000005</v>
      </c>
      <c r="G5">
        <v>0.59585999999999995</v>
      </c>
      <c r="H5">
        <v>0.64232</v>
      </c>
      <c r="I5">
        <v>0.67005999999999999</v>
      </c>
    </row>
    <row r="6" spans="1:12" x14ac:dyDescent="0.3">
      <c r="A6" s="4">
        <f t="shared" ref="A6:A10" si="0">AVERAGE(D6:I6)</f>
        <v>0.75000166666666657</v>
      </c>
      <c r="B6" s="4">
        <f t="shared" ref="B6:B10" si="1">_xlfn.STDEV.P(D6:I6)</f>
        <v>6.4051185629585006E-2</v>
      </c>
      <c r="D6">
        <v>0.77332000000000001</v>
      </c>
      <c r="E6">
        <v>0.8579</v>
      </c>
      <c r="F6">
        <v>0.68186999999999998</v>
      </c>
      <c r="G6">
        <v>0.69499999999999995</v>
      </c>
      <c r="H6">
        <v>0.69733000000000001</v>
      </c>
      <c r="I6">
        <v>0.79459000000000002</v>
      </c>
    </row>
    <row r="7" spans="1:12" x14ac:dyDescent="0.3">
      <c r="A7" s="4">
        <f t="shared" si="0"/>
        <v>0.88138499999999997</v>
      </c>
      <c r="B7" s="4">
        <f t="shared" si="1"/>
        <v>4.1109061754476137E-2</v>
      </c>
      <c r="D7">
        <v>0.90908999999999995</v>
      </c>
      <c r="E7">
        <v>0.94584000000000001</v>
      </c>
      <c r="F7">
        <v>0.82647000000000004</v>
      </c>
      <c r="G7">
        <v>0.85502</v>
      </c>
      <c r="H7">
        <v>0.84904000000000002</v>
      </c>
      <c r="I7">
        <v>0.90285000000000004</v>
      </c>
    </row>
    <row r="8" spans="1:12" x14ac:dyDescent="0.3">
      <c r="A8" s="4">
        <f t="shared" si="0"/>
        <v>0.60781000000000007</v>
      </c>
      <c r="B8" s="4">
        <f t="shared" si="1"/>
        <v>1.4870979568721559E-2</v>
      </c>
      <c r="D8">
        <v>0.62309000000000003</v>
      </c>
      <c r="E8">
        <v>0.62422</v>
      </c>
      <c r="F8">
        <v>0.58584999999999998</v>
      </c>
      <c r="G8">
        <v>0.59436999999999995</v>
      </c>
      <c r="H8">
        <v>0.60087999999999997</v>
      </c>
      <c r="I8">
        <v>0.61845000000000006</v>
      </c>
    </row>
    <row r="9" spans="1:12" x14ac:dyDescent="0.3">
      <c r="A9" s="4">
        <f t="shared" si="0"/>
        <v>0.37468999999999997</v>
      </c>
      <c r="B9" s="4">
        <f t="shared" si="1"/>
        <v>5.8322522807802684E-3</v>
      </c>
      <c r="D9">
        <v>0.37778</v>
      </c>
      <c r="E9">
        <v>0.38523000000000002</v>
      </c>
      <c r="F9">
        <v>0.36703000000000002</v>
      </c>
      <c r="G9">
        <v>0.37562000000000001</v>
      </c>
      <c r="H9">
        <v>0.37147000000000002</v>
      </c>
      <c r="I9">
        <v>0.37101000000000001</v>
      </c>
    </row>
    <row r="10" spans="1:12" x14ac:dyDescent="0.3">
      <c r="A10" s="4">
        <f t="shared" si="0"/>
        <v>0.24807833333333332</v>
      </c>
      <c r="B10" s="4">
        <f t="shared" si="1"/>
        <v>4.2362342422906166E-3</v>
      </c>
      <c r="D10">
        <v>0.25019000000000002</v>
      </c>
      <c r="E10">
        <v>0.25235000000000002</v>
      </c>
      <c r="F10">
        <v>0.23927000000000001</v>
      </c>
      <c r="G10">
        <v>0.24823000000000001</v>
      </c>
      <c r="H10">
        <v>0.24767</v>
      </c>
      <c r="I10">
        <v>0.25075999999999998</v>
      </c>
    </row>
    <row r="12" spans="1:12" x14ac:dyDescent="0.3">
      <c r="K12">
        <f>AVERAGE(K14:K19)</f>
        <v>0.54502833333333334</v>
      </c>
      <c r="L12">
        <f>_xlfn.STDEV.P(K14:K19)</f>
        <v>0.24723767258899329</v>
      </c>
    </row>
    <row r="14" spans="1:12" x14ac:dyDescent="0.3">
      <c r="D14">
        <f>AVERAGE(D5:I10)</f>
        <v>0.58392055555555555</v>
      </c>
      <c r="E14">
        <f>_xlfn.STDEV.P(D5:I10)</f>
        <v>0.21821473824785567</v>
      </c>
      <c r="K14" s="4">
        <v>0.63965000000000005</v>
      </c>
      <c r="L14" s="4">
        <v>5.9080000000000001E-2</v>
      </c>
    </row>
    <row r="15" spans="1:12" x14ac:dyDescent="0.3">
      <c r="K15">
        <v>0.74699000000000004</v>
      </c>
      <c r="L15">
        <v>6.9550000000000001E-2</v>
      </c>
    </row>
    <row r="16" spans="1:12" x14ac:dyDescent="0.3">
      <c r="K16">
        <v>0.86284000000000005</v>
      </c>
      <c r="L16">
        <v>4.7320000000000001E-2</v>
      </c>
    </row>
    <row r="17" spans="11:12" x14ac:dyDescent="0.3">
      <c r="K17">
        <v>0.56720999999999999</v>
      </c>
      <c r="L17">
        <v>1.8110000000000001E-2</v>
      </c>
    </row>
    <row r="18" spans="11:12" x14ac:dyDescent="0.3">
      <c r="K18">
        <v>0.30707000000000001</v>
      </c>
      <c r="L18">
        <v>7.6E-3</v>
      </c>
    </row>
    <row r="19" spans="11:12" x14ac:dyDescent="0.3">
      <c r="K19">
        <v>0.14641000000000001</v>
      </c>
      <c r="L19">
        <v>3.3400000000000001E-3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Experimental_Conditions</vt:lpstr>
      <vt:lpstr>Summazired_Data_FACs</vt:lpstr>
      <vt:lpstr>Summazired_Data_PEA</vt:lpstr>
      <vt:lpstr>Graphs</vt:lpstr>
      <vt:lpstr>PEA Data</vt:lpstr>
      <vt:lpstr>FACS_Data</vt:lpstr>
      <vt:lpstr>Sheet1</vt:lpstr>
      <vt:lpstr>Sheet2</vt:lpstr>
      <vt:lpstr>Atmospheres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Jongchul Lim</dc:creator>
  <cp:lastModifiedBy>Manuel Kober-Czerny</cp:lastModifiedBy>
  <dcterms:created xsi:type="dcterms:W3CDTF">2017-06-26T16:04:23Z</dcterms:created>
  <dcterms:modified xsi:type="dcterms:W3CDTF">2021-08-13T08:32:09Z</dcterms:modified>
</cp:coreProperties>
</file>