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said-my.sharepoint.com/personal/paul_chapman_sbs_ox_ac_uk/Documents/Home Drive/My Documents/Papers/Inflation in Infrastructure/literature/UK/England/"/>
    </mc:Choice>
  </mc:AlternateContent>
  <xr:revisionPtr revIDLastSave="32" documentId="8_{915DA298-78F6-4A27-9791-CCC9CE35B75A}" xr6:coauthVersionLast="47" xr6:coauthVersionMax="47" xr10:uidLastSave="{DEF8EB9E-C537-4922-9E41-2C2B3D2D751C}"/>
  <bookViews>
    <workbookView xWindow="20370" yWindow="-120" windowWidth="29040" windowHeight="15840" tabRatio="739" xr2:uid="{00000000-000D-0000-FFFF-FFFF00000000}"/>
  </bookViews>
  <sheets>
    <sheet name="ROAD PROJECT da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 i="1" l="1"/>
  <c r="J17" i="1"/>
  <c r="J5" i="1"/>
  <c r="H99" i="1"/>
  <c r="G99" i="1"/>
  <c r="L69" i="1"/>
  <c r="J124" i="1"/>
  <c r="L22" i="1"/>
  <c r="L97" i="1"/>
  <c r="L141" i="1"/>
  <c r="J140" i="1" l="1"/>
  <c r="Y51" i="1" l="1"/>
  <c r="X51" i="1"/>
  <c r="Y107" i="1"/>
  <c r="X107" i="1"/>
  <c r="J123" i="1"/>
  <c r="J139" i="1"/>
  <c r="Y135" i="1"/>
  <c r="X135" i="1"/>
  <c r="Y113" i="1" l="1"/>
  <c r="X113" i="1"/>
  <c r="Y52" i="1"/>
  <c r="X52" i="1"/>
  <c r="Y16" i="1"/>
  <c r="X16" i="1"/>
  <c r="J107" i="1"/>
  <c r="J125" i="1"/>
  <c r="J121" i="1"/>
  <c r="Y155" i="1" l="1"/>
  <c r="X155" i="1"/>
  <c r="J8" i="1"/>
  <c r="J9" i="1"/>
  <c r="J10" i="1"/>
  <c r="J11" i="1"/>
  <c r="J12" i="1"/>
  <c r="J13" i="1"/>
  <c r="J14" i="1"/>
  <c r="J15" i="1"/>
  <c r="J16" i="1"/>
  <c r="J18" i="1"/>
  <c r="J19" i="1"/>
  <c r="J20" i="1"/>
  <c r="J21" i="1"/>
  <c r="J22" i="1"/>
  <c r="J23" i="1"/>
  <c r="J24" i="1"/>
  <c r="J25" i="1"/>
  <c r="J26" i="1"/>
  <c r="J27" i="1"/>
  <c r="J28" i="1"/>
  <c r="J29" i="1"/>
  <c r="J30" i="1"/>
  <c r="J31" i="1"/>
  <c r="J32" i="1"/>
  <c r="J33" i="1"/>
  <c r="J34" i="1"/>
  <c r="J35" i="1"/>
  <c r="J36" i="1"/>
  <c r="J37" i="1"/>
  <c r="J38" i="1"/>
  <c r="J39" i="1"/>
  <c r="J41" i="1"/>
  <c r="J42" i="1"/>
  <c r="J43" i="1"/>
  <c r="J44" i="1"/>
  <c r="J45" i="1"/>
  <c r="J46" i="1"/>
  <c r="J47" i="1"/>
  <c r="J48" i="1"/>
  <c r="J50" i="1"/>
  <c r="J51" i="1"/>
  <c r="J52" i="1"/>
  <c r="J53" i="1"/>
  <c r="J54" i="1"/>
  <c r="J55" i="1"/>
  <c r="J56" i="1"/>
  <c r="J57" i="1"/>
  <c r="J58" i="1"/>
  <c r="J59" i="1"/>
  <c r="J60" i="1"/>
  <c r="J61" i="1"/>
  <c r="J63" i="1"/>
  <c r="J65" i="1"/>
  <c r="J66" i="1"/>
  <c r="J67" i="1"/>
  <c r="J68" i="1"/>
  <c r="J69" i="1"/>
  <c r="J70" i="1"/>
  <c r="J71" i="1"/>
  <c r="J72" i="1"/>
  <c r="J73" i="1"/>
  <c r="J75" i="1"/>
  <c r="J76" i="1"/>
  <c r="J77" i="1"/>
  <c r="J78" i="1"/>
  <c r="J79" i="1"/>
  <c r="J80" i="1"/>
  <c r="J81" i="1"/>
  <c r="J83" i="1"/>
  <c r="J84" i="1"/>
  <c r="J85" i="1"/>
  <c r="J86" i="1"/>
  <c r="J88" i="1"/>
  <c r="J89" i="1"/>
  <c r="J90" i="1"/>
  <c r="J91" i="1"/>
  <c r="J92" i="1"/>
  <c r="J93" i="1"/>
  <c r="J94" i="1"/>
  <c r="J95" i="1"/>
  <c r="J96" i="1"/>
  <c r="J97" i="1"/>
  <c r="J99" i="1"/>
  <c r="J100" i="1"/>
  <c r="J101" i="1"/>
  <c r="J102" i="1"/>
  <c r="J103" i="1"/>
  <c r="J104" i="1"/>
  <c r="J105" i="1"/>
  <c r="J106" i="1"/>
  <c r="J108" i="1"/>
  <c r="J109" i="1"/>
  <c r="J110" i="1"/>
  <c r="J112" i="1"/>
  <c r="J113" i="1"/>
  <c r="J114" i="1"/>
  <c r="J117" i="1"/>
  <c r="J118" i="1"/>
  <c r="J119" i="1"/>
  <c r="J120" i="1"/>
  <c r="J126" i="1"/>
  <c r="J127" i="1"/>
  <c r="J129" i="1"/>
  <c r="J130" i="1"/>
  <c r="J131" i="1"/>
  <c r="J133" i="1"/>
  <c r="J134" i="1"/>
  <c r="J135" i="1"/>
  <c r="J136" i="1"/>
  <c r="J137" i="1"/>
  <c r="J138" i="1"/>
  <c r="J141" i="1"/>
  <c r="J142" i="1"/>
  <c r="J143" i="1"/>
  <c r="J144" i="1"/>
  <c r="J145" i="1"/>
  <c r="J146" i="1"/>
  <c r="J147" i="1"/>
  <c r="J148" i="1"/>
  <c r="J149" i="1"/>
  <c r="J152" i="1"/>
  <c r="J153" i="1"/>
  <c r="J154" i="1"/>
  <c r="G115" i="1"/>
  <c r="J11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Action This Day Ltd</author>
  </authors>
  <commentList>
    <comment ref="AA2" authorId="0" shapeId="0" xr:uid="{89615F40-F20C-4D9D-8447-6591E23BA7B8}">
      <text>
        <r>
          <rPr>
            <b/>
            <sz val="9"/>
            <color indexed="81"/>
            <rFont val="Tahoma"/>
            <family val="2"/>
          </rPr>
          <t>Indirect tax as benefit</t>
        </r>
        <r>
          <rPr>
            <sz val="9"/>
            <color indexed="81"/>
            <rFont val="Tahoma"/>
            <family val="2"/>
          </rPr>
          <t xml:space="preserve">
</t>
        </r>
      </text>
    </comment>
    <comment ref="E3" authorId="0" shapeId="0" xr:uid="{D3BED526-1E51-4796-9FF4-3C8E17FFCC8F}">
      <text>
        <r>
          <rPr>
            <b/>
            <sz val="9"/>
            <color indexed="81"/>
            <rFont val="Tahoma"/>
            <family val="2"/>
          </rPr>
          <t>2016</t>
        </r>
      </text>
    </comment>
    <comment ref="S4" authorId="0" shapeId="0" xr:uid="{205ED1B2-80D9-4F13-9611-8365C4FFC949}">
      <text>
        <r>
          <rPr>
            <b/>
            <sz val="9"/>
            <color indexed="81"/>
            <rFont val="Tahoma"/>
            <charset val="1"/>
          </rPr>
          <t>Local Network Management Economy Scheme Identification Study</t>
        </r>
      </text>
    </comment>
    <comment ref="X21" authorId="0" shapeId="0" xr:uid="{E4B40000-9369-4826-8C9B-C3C496DE985E}">
      <text>
        <r>
          <rPr>
            <b/>
            <sz val="9"/>
            <color indexed="81"/>
            <rFont val="Tahoma"/>
            <family val="2"/>
          </rPr>
          <t>£21.4m in 1988 prices</t>
        </r>
      </text>
    </comment>
    <comment ref="Y21" authorId="0" shapeId="0" xr:uid="{7E2285A1-F5AB-4BBC-8DB1-2E2B50391761}">
      <text>
        <r>
          <rPr>
            <b/>
            <sz val="9"/>
            <color indexed="81"/>
            <rFont val="Tahoma"/>
            <family val="2"/>
          </rPr>
          <t>£214.5m in 2002 prices</t>
        </r>
      </text>
    </comment>
    <comment ref="L26" authorId="0" shapeId="0" xr:uid="{94495685-742D-4CA1-8A77-1110DBD1FF25}">
      <text>
        <r>
          <rPr>
            <b/>
            <sz val="9"/>
            <color indexed="81"/>
            <rFont val="Tahoma"/>
            <family val="2"/>
          </rPr>
          <t>Risk allowance of 9% (£104,511) as well as optimism uplift of 3% (£36,535)</t>
        </r>
      </text>
    </comment>
    <comment ref="X34" authorId="0" shapeId="0" xr:uid="{077FE91D-9BA0-4FD9-85EA-B1FE40F43F89}">
      <text>
        <r>
          <rPr>
            <b/>
            <sz val="9"/>
            <color indexed="81"/>
            <rFont val="Tahoma"/>
            <family val="2"/>
          </rPr>
          <t>£38.8m</t>
        </r>
      </text>
    </comment>
    <comment ref="AA34" authorId="0" shapeId="0" xr:uid="{0A25A24B-BAE6-44B4-98B8-94E8D598C423}">
      <text>
        <r>
          <rPr>
            <b/>
            <sz val="9"/>
            <color indexed="81"/>
            <rFont val="Tahoma"/>
            <family val="2"/>
          </rPr>
          <t>1.9</t>
        </r>
      </text>
    </comment>
    <comment ref="E40" authorId="0" shapeId="0" xr:uid="{AFD4532D-17F0-489F-9F2F-BAB1148CAC59}">
      <text>
        <r>
          <rPr>
            <b/>
            <sz val="9"/>
            <color indexed="81"/>
            <rFont val="Tahoma"/>
            <family val="2"/>
          </rPr>
          <t>2017</t>
        </r>
      </text>
    </comment>
    <comment ref="E64" authorId="0" shapeId="0" xr:uid="{2127D768-8011-466A-8014-CA35EAAD7FA8}">
      <text>
        <r>
          <rPr>
            <b/>
            <sz val="9"/>
            <color indexed="81"/>
            <rFont val="Tahoma"/>
            <charset val="1"/>
          </rPr>
          <t>2017</t>
        </r>
      </text>
    </comment>
    <comment ref="L69" authorId="0" shapeId="0" xr:uid="{777913A3-350F-4022-9771-7FCB2770AB88}">
      <text>
        <r>
          <rPr>
            <b/>
            <sz val="9"/>
            <color indexed="81"/>
            <rFont val="Tahoma"/>
            <family val="2"/>
          </rPr>
          <t xml:space="preserve">Risk allowance = £491,369 (18%)
Optimism uplift = £163,311 (6%)
</t>
        </r>
      </text>
    </comment>
    <comment ref="E74" authorId="0" shapeId="0" xr:uid="{62F0C643-5D2D-4C45-88BD-642CB1297170}">
      <text>
        <r>
          <rPr>
            <b/>
            <sz val="9"/>
            <color indexed="81"/>
            <rFont val="Tahoma"/>
            <family val="2"/>
          </rPr>
          <t>2004</t>
        </r>
      </text>
    </comment>
    <comment ref="E82" authorId="0" shapeId="0" xr:uid="{6998542C-B603-47BF-B867-930A3F0F227F}">
      <text>
        <r>
          <rPr>
            <b/>
            <sz val="9"/>
            <color indexed="81"/>
            <rFont val="Tahoma"/>
            <family val="2"/>
          </rPr>
          <t>2017</t>
        </r>
      </text>
    </comment>
    <comment ref="E87" authorId="0" shapeId="0" xr:uid="{7A2245C4-83B0-4BB2-B3EC-33123C95A0A9}">
      <text>
        <r>
          <rPr>
            <b/>
            <sz val="9"/>
            <color indexed="81"/>
            <rFont val="Tahoma"/>
            <family val="2"/>
          </rPr>
          <t>2017</t>
        </r>
      </text>
    </comment>
    <comment ref="B94" authorId="0" shapeId="0" xr:uid="{0104227F-C35E-4132-A653-4A2F1A2DA6B4}">
      <text>
        <r>
          <rPr>
            <b/>
            <sz val="9"/>
            <color indexed="81"/>
            <rFont val="Tahoma"/>
            <family val="2"/>
          </rPr>
          <t>Given poor performance, project was subject to an internal audit and external review by NAO.  Change programme intoduced to strengthen ability to manage budgets</t>
        </r>
      </text>
    </comment>
    <comment ref="L97" authorId="0" shapeId="0" xr:uid="{003F2259-5A70-46CE-87C4-DE54CA73B683}">
      <text>
        <r>
          <rPr>
            <b/>
            <sz val="9"/>
            <color indexed="81"/>
            <rFont val="Tahoma"/>
            <family val="2"/>
          </rPr>
          <t>Risk Allowance + optimism uplift = £1.09m</t>
        </r>
      </text>
    </comment>
    <comment ref="E98" authorId="0" shapeId="0" xr:uid="{6903C655-BED3-4D25-A7CC-6D8E10FA0045}">
      <text>
        <r>
          <rPr>
            <b/>
            <sz val="9"/>
            <color indexed="81"/>
            <rFont val="Tahoma"/>
            <family val="2"/>
          </rPr>
          <t>2002</t>
        </r>
      </text>
    </comment>
    <comment ref="G107" authorId="0" shapeId="0" xr:uid="{9CE26011-9187-48C6-9FD9-E865E25044F6}">
      <text>
        <r>
          <rPr>
            <b/>
            <sz val="9"/>
            <color indexed="81"/>
            <rFont val="Tahoma"/>
            <family val="2"/>
          </rPr>
          <t>Appendix 4, pg52 
Investment cost</t>
        </r>
      </text>
    </comment>
    <comment ref="E111" authorId="0" shapeId="0" xr:uid="{0986B893-C5D9-47EE-91D6-6477B6EB36A8}">
      <text>
        <r>
          <rPr>
            <b/>
            <sz val="9"/>
            <color indexed="81"/>
            <rFont val="Tahoma"/>
            <family val="2"/>
          </rPr>
          <t>2017</t>
        </r>
      </text>
    </comment>
    <comment ref="E116" authorId="0" shapeId="0" xr:uid="{8A994886-CF0C-44E5-A6D3-8D95170A5F29}">
      <text>
        <r>
          <rPr>
            <b/>
            <sz val="9"/>
            <color indexed="81"/>
            <rFont val="Tahoma"/>
            <family val="2"/>
          </rPr>
          <t>2018</t>
        </r>
      </text>
    </comment>
    <comment ref="E122" authorId="0" shapeId="0" xr:uid="{7921BA4D-FE72-446C-9CDF-1649ADBC3BC3}">
      <text>
        <r>
          <rPr>
            <b/>
            <sz val="9"/>
            <color indexed="81"/>
            <rFont val="Tahoma"/>
            <family val="2"/>
          </rPr>
          <t>2000</t>
        </r>
      </text>
    </comment>
    <comment ref="G122" authorId="0" shapeId="0" xr:uid="{C8F7BC0B-84EB-4E1D-9C52-C56A859739B1}">
      <text>
        <r>
          <rPr>
            <b/>
            <sz val="9"/>
            <color indexed="81"/>
            <rFont val="Tahoma"/>
            <family val="2"/>
          </rPr>
          <t>£1.134m</t>
        </r>
      </text>
    </comment>
    <comment ref="H122" authorId="0" shapeId="0" xr:uid="{FD86B6EB-458E-4222-811A-6B68A1D6547F}">
      <text>
        <r>
          <rPr>
            <b/>
            <sz val="9"/>
            <color indexed="81"/>
            <rFont val="Tahoma"/>
            <family val="2"/>
          </rPr>
          <t>not available</t>
        </r>
      </text>
    </comment>
    <comment ref="X122" authorId="0" shapeId="0" xr:uid="{5971BA3C-2C95-425B-9951-F4AEE7F14F60}">
      <text>
        <r>
          <rPr>
            <b/>
            <sz val="9"/>
            <color indexed="81"/>
            <rFont val="Tahoma"/>
            <family val="2"/>
          </rPr>
          <t>£18.808m</t>
        </r>
      </text>
    </comment>
    <comment ref="E128" authorId="0" shapeId="0" xr:uid="{379D8960-A062-4C0C-BDCC-DEAC424433FD}">
      <text>
        <r>
          <rPr>
            <b/>
            <sz val="9"/>
            <color indexed="81"/>
            <rFont val="Tahoma"/>
            <family val="2"/>
          </rPr>
          <t>2017</t>
        </r>
      </text>
    </comment>
    <comment ref="E132" authorId="0" shapeId="0" xr:uid="{5207DFB5-6AF5-40ED-B662-E9223354B4F4}">
      <text>
        <r>
          <rPr>
            <b/>
            <sz val="9"/>
            <color indexed="81"/>
            <rFont val="Tahoma"/>
            <family val="2"/>
          </rPr>
          <t>2017</t>
        </r>
      </text>
    </comment>
    <comment ref="X134" authorId="0" shapeId="0" xr:uid="{B268383E-ED52-4DCF-9C61-5AF3FC6403DD}">
      <text>
        <r>
          <rPr>
            <b/>
            <sz val="9"/>
            <color indexed="81"/>
            <rFont val="Tahoma"/>
            <family val="2"/>
          </rPr>
          <t>£559.2m</t>
        </r>
      </text>
    </comment>
    <comment ref="Y134" authorId="0" shapeId="0" xr:uid="{C5679049-8A8F-4389-B83D-3DE1DAE81E6B}">
      <text>
        <r>
          <rPr>
            <b/>
            <sz val="9"/>
            <color indexed="81"/>
            <rFont val="Tahoma"/>
            <family val="2"/>
          </rPr>
          <t>n/a</t>
        </r>
      </text>
    </comment>
    <comment ref="AA134" authorId="0" shapeId="0" xr:uid="{6E0315C2-5BE6-45DB-9202-45E098E6F6A9}">
      <text>
        <r>
          <rPr>
            <b/>
            <sz val="9"/>
            <color indexed="81"/>
            <rFont val="Tahoma"/>
            <family val="2"/>
          </rPr>
          <t>7.5</t>
        </r>
      </text>
    </comment>
    <comment ref="L141" authorId="0" shapeId="0" xr:uid="{08EF1480-B323-4198-853A-EC8FCD6BE244}">
      <text>
        <r>
          <rPr>
            <b/>
            <sz val="9"/>
            <color indexed="81"/>
            <rFont val="Tahoma"/>
            <family val="2"/>
          </rPr>
          <t>risk allowance / optimism bias of approximately £178,958 included in the predicted costs</t>
        </r>
      </text>
    </comment>
    <comment ref="X144" authorId="0" shapeId="0" xr:uid="{87CD0E26-4081-46ED-9165-050CD115FE53}">
      <text>
        <r>
          <rPr>
            <b/>
            <sz val="9"/>
            <color indexed="81"/>
            <rFont val="Tahoma"/>
            <family val="2"/>
          </rPr>
          <t>£237.6m</t>
        </r>
      </text>
    </comment>
    <comment ref="AA147" authorId="0" shapeId="0" xr:uid="{463F5048-97F7-4424-AEFF-085413CD6B2B}">
      <text>
        <r>
          <rPr>
            <b/>
            <sz val="9"/>
            <color indexed="81"/>
            <rFont val="Tahoma"/>
            <family val="2"/>
          </rPr>
          <t>6.4</t>
        </r>
      </text>
    </comment>
    <comment ref="E150" authorId="0" shapeId="0" xr:uid="{12A95157-AAB2-4C37-9908-C74416A2BDE8}">
      <text>
        <r>
          <rPr>
            <b/>
            <sz val="9"/>
            <color indexed="81"/>
            <rFont val="Tahoma"/>
            <family val="2"/>
          </rPr>
          <t>2006</t>
        </r>
      </text>
    </comment>
    <comment ref="G150" authorId="0" shapeId="0" xr:uid="{299D5EF4-077A-4498-8B25-DE81832E662E}">
      <text>
        <r>
          <rPr>
            <b/>
            <sz val="9"/>
            <color indexed="81"/>
            <rFont val="Tahoma"/>
            <family val="2"/>
          </rPr>
          <t>£1.6m</t>
        </r>
      </text>
    </comment>
    <comment ref="H150" authorId="0" shapeId="0" xr:uid="{5B28DE5A-B98E-4099-8430-C25CE298A327}">
      <text>
        <r>
          <rPr>
            <b/>
            <sz val="9"/>
            <color indexed="81"/>
            <rFont val="Tahoma"/>
            <family val="2"/>
          </rPr>
          <t>not available</t>
        </r>
      </text>
    </comment>
    <comment ref="E151" authorId="0" shapeId="0" xr:uid="{D98B7EE8-E2B6-4180-9AEA-CD7F62F05E76}">
      <text>
        <r>
          <rPr>
            <b/>
            <sz val="9"/>
            <color indexed="81"/>
            <rFont val="Tahoma"/>
            <family val="2"/>
          </rPr>
          <t>2002</t>
        </r>
      </text>
    </comment>
    <comment ref="H151" authorId="0" shapeId="0" xr:uid="{9BE31B70-A757-49BC-8501-947D1B665017}">
      <text>
        <r>
          <rPr>
            <b/>
            <sz val="9"/>
            <color indexed="81"/>
            <rFont val="Tahoma"/>
            <family val="2"/>
          </rPr>
          <t>not available</t>
        </r>
      </text>
    </comment>
    <comment ref="X152" authorId="0" shapeId="0" xr:uid="{69E56CC7-B63C-4902-9E1F-B7351170128E}">
      <text>
        <r>
          <rPr>
            <b/>
            <sz val="9"/>
            <color indexed="81"/>
            <rFont val="Tahoma"/>
            <family val="2"/>
          </rPr>
          <t>£729.1m</t>
        </r>
      </text>
    </comment>
    <comment ref="Y152" authorId="0" shapeId="0" xr:uid="{56901E45-FD93-48B0-AD67-3429E77174A8}">
      <text>
        <r>
          <rPr>
            <b/>
            <sz val="9"/>
            <color indexed="81"/>
            <rFont val="Tahoma"/>
            <family val="2"/>
          </rPr>
          <t>n/a</t>
        </r>
      </text>
    </comment>
    <comment ref="AA152" authorId="0" shapeId="0" xr:uid="{3E3D8DD7-BEA0-41E3-A8A8-91940CCBA0A3}">
      <text>
        <r>
          <rPr>
            <b/>
            <sz val="9"/>
            <color indexed="81"/>
            <rFont val="Tahoma"/>
            <family val="2"/>
          </rPr>
          <t>4.9</t>
        </r>
      </text>
    </comment>
  </commentList>
</comments>
</file>

<file path=xl/sharedStrings.xml><?xml version="1.0" encoding="utf-8"?>
<sst xmlns="http://schemas.openxmlformats.org/spreadsheetml/2006/main" count="591" uniqueCount="392">
  <si>
    <t>Project name</t>
  </si>
  <si>
    <t>Forecast  year</t>
  </si>
  <si>
    <t>completion year</t>
  </si>
  <si>
    <t>Prices base year</t>
  </si>
  <si>
    <t>https://assets.publishing.service.gov.uk/government/uploads/system/uploads/attachment_data/file/872103/M1_J39_J42_POPE_OYA_with_foreword_FINAL_Jan_2020.pdf</t>
  </si>
  <si>
    <t>https://assets.publishing.service.gov.uk/government/uploads/system/uploads/attachment_data/file/872109/M4_M5_POPE_OYA_with_foreword_FINAL_Jan_2020.pdf</t>
  </si>
  <si>
    <t>https://assets.publishing.service.gov.uk/government/uploads/system/uploads/attachment_data/file/872126/M6_J5_J8_POPE_OYA_with_foreword_FINAL_Jan_2020.pdf</t>
  </si>
  <si>
    <t>https://assets.publishing.service.gov.uk/government/uploads/system/uploads/attachment_data/file/872128/M6_J8_J10a_POPE_FYA_with_foreword_FINAL_Jan_2020.pdf</t>
  </si>
  <si>
    <t>https://assets.publishing.service.gov.uk/government/uploads/system/uploads/attachment_data/file/872130/M6_J10a_J13_POPE_OYA_with_foreword_FINAL_Jan_2020.pdf</t>
  </si>
  <si>
    <t>https://assets.publishing.service.gov.uk/government/uploads/system/uploads/attachment_data/file/872132/M25_J5_J7_POPE_OYA_with_foreword_FINAL_Jan_2020.pdf</t>
  </si>
  <si>
    <t>https://assets.publishing.service.gov.uk/government/uploads/system/uploads/attachment_data/file/872134/M25_J23_J27_POPE_OYA_with_foreword_FINAL_Jan_2020.pdf</t>
  </si>
  <si>
    <t>https://assets.publishing.service.gov.uk/government/uploads/system/uploads/attachment_data/file/782573/POPE_M40_J15_Longbridge_FYA_Report.pdf</t>
  </si>
  <si>
    <t>https://assets.publishing.service.gov.uk/government/uploads/system/uploads/attachment_data/file/782584/POPE_A3_Hindhead_FYA_Report.pdf</t>
  </si>
  <si>
    <t>https://assets.publishing.service.gov.uk/government/uploads/system/uploads/attachment_data/file/782590/POPE_A11_Fiveways_to_Thetford_OYA_Report.pdf</t>
  </si>
  <si>
    <t>https://assets.publishing.service.gov.uk/government/uploads/system/uploads/attachment_data/file/782599/POPE_A23_Handcross_to_Warninglid_OYA_Report.pdf</t>
  </si>
  <si>
    <t>https://assets.publishing.service.gov.uk/government/uploads/system/uploads/attachment_data/file/782604/POPE_A46_Newark_to_Widmerpool_FYA_Report.pdf</t>
  </si>
  <si>
    <t>A421 Bedford to M1 junction 13</t>
  </si>
  <si>
    <t>https://assets.publishing.service.gov.uk/government/uploads/system/uploads/attachment_data/file/782616/POPE_A421_Bedford_FYA_Report.pdf</t>
  </si>
  <si>
    <t>https://assets.publishing.service.gov.uk/government/uploads/system/uploads/attachment_data/file/782623/POPE_A453_Widening_OYA_Report.pdf</t>
  </si>
  <si>
    <t>https://assets.publishing.service.gov.uk/government/uploads/system/uploads/attachment_data/file/782632/POPE_A14_Kettering_Bypass_OYA_Report.pdf</t>
  </si>
  <si>
    <t>https://assets.publishing.service.gov.uk/government/uploads/system/uploads/attachment_data/file/782634/POPE_M1_J25-28_FYA_Report.pdf</t>
  </si>
  <si>
    <t>https://assets.publishing.service.gov.uk/government/uploads/system/uploads/attachment_data/file/636127/Full_report.pdf</t>
  </si>
  <si>
    <t>https://assets.publishing.service.gov.uk/government/uploads/system/uploads/attachment_data/file/636124/Full_report.pdf</t>
  </si>
  <si>
    <t>https://assets.publishing.service.gov.uk/government/uploads/system/uploads/attachment_data/file/636120/Full_report.pdf</t>
  </si>
  <si>
    <t>https://assets.publishing.service.gov.uk/government/uploads/system/uploads/attachment_data/file/636115/Full_report.pdf</t>
  </si>
  <si>
    <t>https://assets.publishing.service.gov.uk/government/uploads/system/uploads/attachment_data/file/636087/Full_report.pdf</t>
  </si>
  <si>
    <t>https://assets.publishing.service.gov.uk/government/uploads/system/uploads/attachment_data/file/636112/Full_report.pdf</t>
  </si>
  <si>
    <t>https://assets.publishing.service.gov.uk/government/uploads/system/uploads/attachment_data/file/636109/Full_report.pdf</t>
  </si>
  <si>
    <t>https://assets.publishing.service.gov.uk/government/uploads/system/uploads/attachment_data/file/636094/Final_report.pdf</t>
  </si>
  <si>
    <t>https://assets.publishing.service.gov.uk/government/uploads/system/uploads/attachment_data/file/636090/Full_report.pdf</t>
  </si>
  <si>
    <t>https://assets.publishing.service.gov.uk/government/uploads/system/uploads/attachment_data/file/636138/Full_report.pdf</t>
  </si>
  <si>
    <t>https://assets.publishing.service.gov.uk/government/uploads/system/uploads/attachment_data/file/636105/Full_report.pdf</t>
  </si>
  <si>
    <t>A69 Haydon Bridge Bypass</t>
  </si>
  <si>
    <t>https://assets.publishing.service.gov.uk/government/uploads/system/uploads/attachment_data/file/636102/Full_report.pdf</t>
  </si>
  <si>
    <t>https://assets.publishing.service.gov.uk/government/uploads/system/uploads/attachment_data/file/636097/Full_report.pdf</t>
  </si>
  <si>
    <t>https://assets.publishing.service.gov.uk/government/uploads/system/uploads/attachment_data/file/515795/POPE___M62_J25-30_SM_OYA_Final_Report.pdf</t>
  </si>
  <si>
    <t>https://assets.publishing.service.gov.uk/government/uploads/system/uploads/attachment_data/file/450897/POPE_A27_Southerham-Beddingham_FYA_final.pdf</t>
  </si>
  <si>
    <t>https://assets.publishing.service.gov.uk/government/uploads/system/uploads/attachment_data/file/448746/POPE_M25_J27-30_OYA_Final.pdf</t>
  </si>
  <si>
    <t>https://assets.publishing.service.gov.uk/government/uploads/system/uploads/attachment_data/file/442347/POPE___A66_Long_Newton_Junction_5YA___Final.pdf</t>
  </si>
  <si>
    <t>https://assets.publishing.service.gov.uk/government/uploads/system/uploads/attachment_data/file/387327/POPE___M25_J16-23_OYA___Final.pdf</t>
  </si>
  <si>
    <t>https://assets.publishing.service.gov.uk/government/uploads/system/uploads/attachment_data/file/387293/POPE___M27_J11-12_FYA___Final.pdf</t>
  </si>
  <si>
    <t>https://assets.publishing.service.gov.uk/government/uploads/system/uploads/attachment_data/file/448771/A14_Haughley_FYA_report_Final__compressed_.pdf</t>
  </si>
  <si>
    <t>https://nationalhighways.co.uk/media/ezmp00ee/m25-junction-30-a13-corridor-congestion-relieving-project-1-year-post-opening-project-evaluation-pope.pdf</t>
  </si>
  <si>
    <t>https://nationalhighways.co.uk/media/hsdf42u4/a5-m1-dunstable-northern-bypass-1-year-after-pope-report.pdf</t>
  </si>
  <si>
    <t>https://nationalhighways.co.uk/media/vnvbiop3/a1-coalhouse-to-metro-centre-1ya-pope-report.pdf</t>
  </si>
  <si>
    <t>https://nationalhighways.co.uk/media/ldzouc4q/a21-tonbridge-to-pembury-1ya-pope-report.pdf</t>
  </si>
  <si>
    <t>https://nationalhighways.co.uk/media/v50o2fqt/m1-j28-35a-pope-one-year-after.pdf</t>
  </si>
  <si>
    <t>https://nationalhighways.co.uk/media/uz5bnzsf/m3-junctions-2-to-4a-all-lane-running-one-year-post-opening-project-evaluation.pdf</t>
  </si>
  <si>
    <t>https://webarchive.nationalarchives.gov.uk/ukgwa/20140603123301mp_/http://assets.highways.gov.uk/our-road-network/pope/major-schemes/A1M-Ferrybridge-Hook-Moor/POPE_A1M_Ferrybridge_FYA_FINAL.pdf</t>
  </si>
  <si>
    <t xml:space="preserve">A10 Wadesmill, High Cross and Colliers End Bypass </t>
  </si>
  <si>
    <t>A11 Attleborough Bypass Improvements</t>
  </si>
  <si>
    <t>A120 Stansted to Braintree</t>
  </si>
  <si>
    <t>A14 Rookery Crossroads</t>
  </si>
  <si>
    <t xml:space="preserve">A21 Lamberhurst Bypass </t>
  </si>
  <si>
    <t>https://webarchive.nationalarchives.gov.uk/ukgwa/20140603123049mp_/http://assets.highways.gov.uk/our-road-network/pope/major-schemes/A249%20Iwade%20-%20Queenborough%20Improvement%20%28DBFO%29/POPE_A249_Iwade_Queenborough_FYA_FINAL.pdf</t>
  </si>
  <si>
    <t>A27 Polegate Bypass</t>
  </si>
  <si>
    <t>https://webarchive.nationalarchives.gov.uk/ukgwa/20140603123625mp_/http://assets.highways.gov.uk/our-road-network/pope/major-schemes/A30-Bodmin-Indian-Queens-Improvement/POPE___A30_Bodmin-Indian_Queens_FYA___Final.pdf</t>
  </si>
  <si>
    <t>https://webarchive.nationalarchives.gov.uk/ukgwa/20140603123506mp_/http://assets.highways.gov.uk/our-road-network/pope/major-schemes/A419%20Commonhead%20Junction/POPE_A419_Commonhead_FYA_final.pdf</t>
  </si>
  <si>
    <t>https://webarchive.nationalarchives.gov.uk/ukgwa/20140603124731mp_/http://assets.highways.gov.uk/our-road-network/pope/major-schemes/A421%20Great%20Barford%20Bypass/POPE_A421_Great_Barford_FYA_FINAL.pdf</t>
  </si>
  <si>
    <t xml:space="preserve">A421 Great Barford Bypass </t>
  </si>
  <si>
    <t>https://webarchive.nationalarchives.gov.uk/ukgwa/20140603123211mp_/http://assets.highways.gov.uk/our-road-network/pope/major-schemes/A428%20Caxton%20Common%20to%20Hardwick%20Improvement/POPE___A428_Caxton_Common_to_Harwick_Improvement_FYA_final.pdf</t>
  </si>
  <si>
    <t>https://webarchive.nationalarchives.gov.uk/ukgwa/20140603123240mp_/http://assets.highways.gov.uk/our-road-network/pope/major-schemes/A47%20Thorney%20Bypass/POPE_A47_Thorney_FYA_Final.pdf</t>
  </si>
  <si>
    <t>A47 Thorney Bypass</t>
  </si>
  <si>
    <t xml:space="preserve">A5 Nesscliffe Bypass </t>
  </si>
  <si>
    <t>https://webarchive.nationalarchives.gov.uk/ukgwa/20140603122936mp_/http://assets.highways.gov.uk/our-road-network/pope/major-schemes/A5-Weeford-Fazeley-Improvement/POPE_A5_Weeford_Fazeley_FYA%20_FINAL.pdf</t>
  </si>
  <si>
    <t>https://webarchive.nationalarchives.gov.uk/ukgwa/20140603124823mp_/http://assets.highways.gov.uk/our-road-network/pope/major-schemes/A500%20City%20Road%20%26%20Stoke%20Junction%20Improvement/POPE_A500_City_Rd_Stoke_Rd_FYA_final.pdf</t>
  </si>
  <si>
    <t>A6 Clapham Bypass</t>
  </si>
  <si>
    <t xml:space="preserve">A6 Great Glen Bypass </t>
  </si>
  <si>
    <t>https://webarchive.nationalarchives.gov.uk/ukgwa/20140603124001mp_/http://assets.highways.gov.uk/our-road-network/pope/major-schemes/A63%20Melton%20Grade%20Separated%20Junction/POPE_A63_Melton_GSJ_FYA_FINAL.pdf</t>
  </si>
  <si>
    <t>https://webarchive.nationalarchives.gov.uk/ukgwa/20140603122931mp_/http://assets.highways.gov.uk/our-road-network/pope/major-schemes/A64%20Colton%20Lane%20GSJ/POPE_A64_Colton_Lane_5YA_final.pdf</t>
  </si>
  <si>
    <t>https://webarchive.nationalarchives.gov.uk/ukgwa/20140603124907mp_/http://assets.highways.gov.uk/our-road-network/pope/major-schemes/A66%20Carkin%20Moor%20to%20Scotch%20Corner%20Improvement/pope___A66_Carkin_Moor_to_Scotch_Corner_FYA___report___Final.pdf</t>
  </si>
  <si>
    <t>https://webarchive.nationalarchives.gov.uk/ukgwa/20140603124835mp_/http://assets.highways.gov.uk/our-road-network/pope/major-schemes/A66%20Greta%20Bridge%20to%20Stephen%20Bank%20Improvement/A66_Greta_Bridge_FYA_Report_POPE_Final.pdf</t>
  </si>
  <si>
    <t>https://webarchive.nationalarchives.gov.uk/ukgwa/20140603123403mp_/http://assets.highways.gov.uk/our-road-network/pope/major-schemes/A66%20Temple%20Sowerby%20Bypass%20%26%20Imp%20at%20Winderwath/A66_Temple_Sowerby_FYA_Report_Final.pdf</t>
  </si>
  <si>
    <t>https://webarchive.nationalarchives.gov.uk/ukgwa/20140603123106mp_/http://assets.highways.gov.uk/our-road-network/pope/major-schemes/M40A404%20Handy%20Cross%20Junction%20Improvement/POPE_M40_Handy_Cross_5YA_FINAL.pdf</t>
  </si>
  <si>
    <t>https://webarchive.nationalarchives.gov.uk/ukgwa/20140603124943mp_/http://assets.highways.gov.uk/our-road-network/pope/major-schemes/M5%20Climbing%20lanes/POPE_M5_Climbing_Lanes_5YA_Study_Final.pdf</t>
  </si>
  <si>
    <t>M6 J32 Southbound Widening</t>
  </si>
  <si>
    <t>https://webarchive.nationalarchives.gov.uk/ukgwa/20140603130246mp_/http://assets.highways.gov.uk/our-road-network/pope/lnms/POPE_LNMS___M6_J32_SB_Widening_Report___Final.pdf</t>
  </si>
  <si>
    <t>https://webarchive.nationalarchives.gov.uk/ukgwa/20140603130520mp_/http://assets.highways.gov.uk/our-road-network/pope/lnms/POPE_LNMS___A55___A483_Junction_Improvement_Segregated_Left-Turn_Lane_Report___Final.pdf</t>
  </si>
  <si>
    <t>https://webarchive.nationalarchives.gov.uk/ukgwa/20140603130745mp_/http://assets.highways.gov.uk/our-road-network/pope/lnms/POPE_LNMS___M62_J10_Westbound_Diverge_Report___Final.pdf</t>
  </si>
  <si>
    <t>https://webarchive.nationalarchives.gov.uk/ukgwa/20140603130551mp_/http://assets.highways.gov.uk/our-road-network/pope/lnms/POPE_LNMS___M6_J40_Improvements_Report___Final.pdf</t>
  </si>
  <si>
    <t>https://webarchive.nationalarchives.gov.uk/ukgwa/20140603130442mp_/http://assets.highways.gov.uk/our-road-network/pope/lnms/POPE_LNMS___A596___Calva_Brow_Junction_Improvement_Report___Final.pdf</t>
  </si>
  <si>
    <t>https://webarchive.nationalarchives.gov.uk/ukgwa/20140603131014mp_/http://assets.highways.gov.uk/our-road-network/pope/lnms/POPE_LNMS___A596_Northside_Junction_Improvement_Report___Final.pdf</t>
  </si>
  <si>
    <t>https://webarchive.nationalarchives.gov.uk/ukgwa/20140603130753mp_/http://assets.highways.gov.uk/our-road-network/pope/lnms/POPE%20LNMS%20_%20A1%20_%20A69%20Denton%20Interchange%20Signalisation%20Report%20_%20Final.pdf</t>
  </si>
  <si>
    <t>https://webarchive.nationalarchives.gov.uk/ukgwa/20140603130925mp_/http://assets.highways.gov.uk/our-road-network/pope/lnms/POPE%20LNMS%20_%20A1%28M%29%20_%20M18%20Wadworth%20Interchange%20Signalisation%20Report%20_%20Final.pdf</t>
  </si>
  <si>
    <t>https://webarchive.nationalarchives.gov.uk/ukgwa/20140603130228mp_/http://assets.highways.gov.uk/our-road-network/pope/lnms/POPE%20LNMS%20_%20M1%20J34%20North%20Roundabout%20Signalisation%20Report%20_%20Final.pdf</t>
  </si>
  <si>
    <t>https://webarchive.nationalarchives.gov.uk/ukgwa/20140603130321mp_/http://assets.highways.gov.uk/our-road-network/pope/lnms/A64%20Hopgrove%20Roundabouts.pdf</t>
  </si>
  <si>
    <t xml:space="preserve">A64 Hopgrove Roundabouts </t>
  </si>
  <si>
    <t>https://webarchive.nationalarchives.gov.uk/ukgwa/20140603130328mp_/http://assets.highways.gov.uk/our-road-network/pope/lnms/POPE_LNMS___A66_Sadberge_GSJ_Report___Final.pdf</t>
  </si>
  <si>
    <t>https://webarchive.nationalarchives.gov.uk/ukgwa/20140603130905mp_/http://assets.highways.gov.uk/our-road-network/pope/lnms/POPE_LNMS___A1%28M%29_Durham_Climbing_Lanes_%28Bradbury_to_Bowburn%29_Report___Final.pdf</t>
  </si>
  <si>
    <t>https://webarchive.nationalarchives.gov.uk/ukgwa/20140603131021mp_/http://assets.highways.gov.uk/our-road-network/pope/lnms/POPE_LNMS___A1_Rainton_Crossroads_Report___Final.pdf</t>
  </si>
  <si>
    <t>https://webarchive.nationalarchives.gov.uk/ukgwa/20140603130852mp_/http://assets.highways.gov.uk/our-road-network/pope/lnms/POPE_LNMS___A63_Garrison_Road_Roundabout_Report___Final.pdf</t>
  </si>
  <si>
    <t>A63 Garrison Road Roundabout</t>
  </si>
  <si>
    <t>https://webarchive.nationalarchives.gov.uk/ukgwa/20140603130258mp_/http://assets.highways.gov.uk/our-road-network/pope/lnms/POPE_LNMS___A19_Black_Swan_Bridge_Report___Final.pdf</t>
  </si>
  <si>
    <t>A19 Black Swan Bridge</t>
  </si>
  <si>
    <t>https://webarchive.nationalarchives.gov.uk/ukgwa/20140603130525mp_/http://assets.highways.gov.uk/our-road-network/pope/lnms/POPE_LNMS___M62_J25_Eastbound_Entry_Slip_Report___Final.pdf</t>
  </si>
  <si>
    <t>https://webarchive.nationalarchives.gov.uk/ukgwa/20140603131030mp_/http://assets.highways.gov.uk/our-road-network/pope/lnms/POPE_LNMS___M62_J27_Westbound_Entry_Slip_Report___Final.pdf</t>
  </si>
  <si>
    <t>https://webarchive.nationalarchives.gov.uk/ukgwa/20140603130340mp_/http://assets.highways.gov.uk/our-road-network/pope/lnms/POPE_LNMS___A64___Top_Lane_Copmanthorpe_Junction_Improvement_Report___Final.pdf</t>
  </si>
  <si>
    <t>https://webarchive.nationalarchives.gov.uk/ukgwa/20140603130617mp_/http://assets.highways.gov.uk/our-road-network/pope/lnms/POPE_LNMS___A523_Leek_to_Hazel_Grove_Report___Final.pdf</t>
  </si>
  <si>
    <t>https://webarchive.nationalarchives.gov.uk/ukgwa/20140603130151mp_/http://assets.highways.gov.uk/our-road-network/pope/lnms/POPE_LNMS___A46___A607_Hobby_Horse_Roundabout_Report___Final.pdf</t>
  </si>
  <si>
    <t>https://webarchive.nationalarchives.gov.uk/ukgwa/20140603130429mp_/http://assets.highways.gov.uk/our-road-network/pope/lnms/POPE_LNMS___M1_J25_Safety_Improvements_Report___Final.pdf</t>
  </si>
  <si>
    <t>https://webarchive.nationalarchives.gov.uk/ukgwa/20140603130305mp_/http://assets.highways.gov.uk/our-road-network/pope/lnms/POPE_LNMS___M1_J28_Capacity_Improvement_Scheme_Report___Final.pdf</t>
  </si>
  <si>
    <t>https://webarchive.nationalarchives.gov.uk/ukgwa/20140603130959mp_/http://assets.highways.gov.uk/our-road-network/pope/lnms/POPE_LNMS___A45___A445_Ryton-on-Dunsmore_Junction_Improvement_Report___Final.pdf</t>
  </si>
  <si>
    <t>https://webarchive.nationalarchives.gov.uk/ukgwa/20140603130355mp_/http://assets.highways.gov.uk/our-road-network/pope/lnms/POPE_LNMS___A5_Bayleys_Roundabout_Report___Final.pdf</t>
  </si>
  <si>
    <t>A5 Bayleys Roundabout</t>
  </si>
  <si>
    <t>https://webarchive.nationalarchives.gov.uk/ukgwa/20140603130501mp_/http://assets.highways.gov.uk/our-road-network/pope/lnms/POPE%20LNMS%20_%20A14%20Fen%20Ditton%20to%20Girton%20Safety%20Cameras%20Report%20_%20Final.pdf</t>
  </si>
  <si>
    <t>https://webarchive.nationalarchives.gov.uk/ukgwa/20140603130647mp_/http://assets.highways.gov.uk/our-road-network/pope/lnms/POPE_LNMS___A47_Honingham_Roundabout_Report___Final.pdf</t>
  </si>
  <si>
    <t>A47 Honingham Roundabout</t>
  </si>
  <si>
    <t>https://webarchive.nationalarchives.gov.uk/ukgwa/20140603130822mp_/http://assets.highways.gov.uk/our-road-network/pope/lnms/A12%20Hatfield%20Peverel%20%28Junctions%2020b%20to%2021%29.pdf</t>
  </si>
  <si>
    <t>https://webarchive.nationalarchives.gov.uk/ukgwa/20140603130633mp_/http://assets.highways.gov.uk/our-road-network/pope/lnms/POPE_LNMS___A12_Stanway_to_Spring_Lane_Interchange_Report___Final.pdf</t>
  </si>
  <si>
    <t>https://webarchive.nationalarchives.gov.uk/ukgwa/20140603130316mp_/http://assets.highways.gov.uk/our-road-network/pope/lnms/POPE_LNMS___A14_Spittals_Interchange_Report___Final.pdf</t>
  </si>
  <si>
    <t>https://webarchive.nationalarchives.gov.uk/ukgwa/20140603130200mp_/http://assets.highways.gov.uk/our-road-network/pope/lnms/POPE_LNMS___A14_Brampton_Hut_Interchange_Report___Final.pdf</t>
  </si>
  <si>
    <t>https://webarchive.nationalarchives.gov.uk/ukgwa/20140603130538mp_/http://assets.highways.gov.uk/our-road-network/pope/lnms/POPE_LNMS___A14_Huntingdon_to_Cambridge_Safety_Cameras_Report___Final.pdf</t>
  </si>
  <si>
    <t>https://webarchive.nationalarchives.gov.uk/ukgwa/20140603130221mp_/http://assets.highways.gov.uk/our-road-network/pope/lnms/POPE_LNMS___A45_Wilby_Way_Report___Final.pdf</t>
  </si>
  <si>
    <t>https://webarchive.nationalarchives.gov.uk/ukgwa/20140603130716mp_/http://assets.highways.gov.uk/our-road-network/pope/lnms/POPE_LNMS___A14_Jane_Coston_Bridge_Report___Final.pdf</t>
  </si>
  <si>
    <t>A14 Jane Coston Bridge</t>
  </si>
  <si>
    <t>https://webarchive.nationalarchives.gov.uk/ukgwa/20140603130811mp_/http://assets.highways.gov.uk/our-road-network/pope/lnms/POPE_LNMS___A47___A10_Hardwick_Roundabout_Report___Final.pdf</t>
  </si>
  <si>
    <t>A47/A10 Hardwick Roundabout</t>
  </si>
  <si>
    <t>https://webarchive.nationalarchives.gov.uk/ukgwa/20140603130704mp_/http://assets.highways.gov.uk/our-road-network/pope/lnms/POPE_LNMS___A5_Dunstable_Queue_Relocation_-_Re-Evaluation_Report___Final.pdf</t>
  </si>
  <si>
    <t>https://webarchive.nationalarchives.gov.uk/ukgwa/20140603130832mp_/http://assets.highways.gov.uk/our-road-network/pope/lnms/POPE%20LNMS%20_%20A35%20Dorchester%20-%20Weymouth%20Road%20Roundabout%20Improvements%20Report%20_%20Final.pdf</t>
  </si>
  <si>
    <t>A35 Weymouth Road Roundabout</t>
  </si>
  <si>
    <t>https://webarchive.nationalarchives.gov.uk/ukgwa/20140603130210mp_/http://assets.highways.gov.uk/our-road-network/pope/lnms/POPE%20LNMS%20_%20A35%20Dorchester%20-%20Stinsford%20Roundabout%20Improvements%20Report%20_%20Final.pdf</t>
  </si>
  <si>
    <t>A35 Stinsford Roundabout</t>
  </si>
  <si>
    <t>https://webarchive.nationalarchives.gov.uk/ukgwa/20140603130919mp_/http://assets.highways.gov.uk/our-road-network/pope/lnms/M5%20Junction%2012%20Improvements.pdf</t>
  </si>
  <si>
    <t>https://webarchive.nationalarchives.gov.uk/ukgwa/20140603130559mp_/http://assets.highways.gov.uk/our-road-network/pope/lnms/POPE_LNMS___M4___M5_Almondsbury_Interchange_Phase_2A_Report___Final.pdf</t>
  </si>
  <si>
    <t>https://webarchive.nationalarchives.gov.uk/ukgwa/20140603130943mp_/http://assets.highways.gov.uk/our-road-network/pope/lnms/POPE_LNMS___A419_Calcutt_Access_Roads_Report___Final.pdf</t>
  </si>
  <si>
    <t>https://webarchive.nationalarchives.gov.uk/ukgwa/20140603131002mp_/http://assets.highways.gov.uk/our-road-network/pope/lnms/POPE_LNMS___A30_Chiverton_Cross_Report___Final.pdf</t>
  </si>
  <si>
    <t>https://webarchive.nationalarchives.gov.uk/ukgwa/20140603130451mp_/http://assets.highways.gov.uk/our-road-network/pope/lnms/POPE_LNMS___M5_J31_Lane_Drop_Report___Final.pdf</t>
  </si>
  <si>
    <t>https://webarchive.nationalarchives.gov.uk/ukgwa/20140603130252mp_/http://assets.highways.gov.uk/our-road-network/pope/lnms/POPE_LNMS___A2_Kingston_Bridleway_Bridge_Report___Final.pdf</t>
  </si>
  <si>
    <t>A2 Kingston Bridleway Bridge</t>
  </si>
  <si>
    <t>https://webarchive.nationalarchives.gov.uk/ukgwa/20140603130913mp_/http://assets.highways.gov.uk/our-road-network/pope/lnms/POPE_LNMS___M20_M26_Street_Lighting_Report___Final.pdf</t>
  </si>
  <si>
    <t>M20/M26 Street Lighting</t>
  </si>
  <si>
    <t>https://webarchive.nationalarchives.gov.uk/ukgwa/20140603130408mp_/http://assets.highways.gov.uk/our-road-network/pope/lnms/POPE_LNMS___M11_J4_Northbound_Slip_Road_Merge_Report___Final.pdf</t>
  </si>
  <si>
    <t>https://webarchive.nationalarchives.gov.uk/ukgwa/20140603130937mp_/http://assets.highways.gov.uk/our-road-network/pope/lnms/POPE_LNMS___A21_John_s_Cross_Junction_Improvement_Report___Final.pdf</t>
  </si>
  <si>
    <t>https://webarchive.nationalarchives.gov.uk/ukgwa/20140603130846mp_/http://assets.highways.gov.uk/our-road-network/pope/lnms/POPE_LNMS___M25_J18-19_Climbing_Lane_Report___Final.pdf</t>
  </si>
  <si>
    <t>https://webarchive.nationalarchives.gov.uk/ukgwa/20140603130711mp_/http://assets.highways.gov.uk/our-road-network/pope/lnms/POPE_LNMS___M25_J16-17_Climbing_Lane_Report___Final.pdf</t>
  </si>
  <si>
    <t>https://webarchive.nationalarchives.gov.uk/ukgwa/20140603130422mp_/http://assets.highways.gov.uk/our-road-network/pope/lnms/POPE_LNMS___M25_J27-28_Climbing_Lane_Report___Final.pdf</t>
  </si>
  <si>
    <t>no cost data</t>
  </si>
  <si>
    <t>https://webarchive.nationalarchives.gov.uk/ukgwa/20140603122103mp_/http://assets.highways.gov.uk/our-road-network/pope/major-schemes/M60%20J5-8%20Widening/POPE%20_%20M60%20J5-8%20OYA%20_%20Website%20part%20C.pdf</t>
  </si>
  <si>
    <t>construction cost</t>
  </si>
  <si>
    <t>Works, Land and Other PVC (not 60 year maintainance cost)</t>
  </si>
  <si>
    <t>Total PVC</t>
  </si>
  <si>
    <t>https://webarchive.nationalarchives.gov.uk/ukgwa/20140603122103mp_/http://assets.highways.gov.uk/our-road-network/pope/major-schemes/M4%20Junction%2018%20Eastbound%20Diverge/pope-m4-j18-fya-report-final.pdf</t>
  </si>
  <si>
    <t>A1 Peterborough – Blyth Grade Separated Junctions Five Years After Study</t>
  </si>
  <si>
    <t xml:space="preserve">A1(M) Ferrybridge to Hook Moor Improvement </t>
  </si>
  <si>
    <t xml:space="preserve">A11 Roudham Heath to Attleborough Improvements </t>
  </si>
  <si>
    <t>A30 Whiddon Down Junction Improvement (formerly Merrymeet roundabout)</t>
  </si>
  <si>
    <t>A596 Northside</t>
  </si>
  <si>
    <t>A596 Calva Brow</t>
  </si>
  <si>
    <t>A66 Sadberge Grade Separated Junction</t>
  </si>
  <si>
    <t>A64 Top Lane Copmanthorpe</t>
  </si>
  <si>
    <t>A523 Leek to Hazel Grove Traffic Safety Measures</t>
  </si>
  <si>
    <t>A46/A607 Junction Improvement Scheme</t>
  </si>
  <si>
    <t>A12 Stanway to Spring Lane Interchange</t>
  </si>
  <si>
    <t>A14 Brampton Hut Interchange – New Traffic Signals</t>
  </si>
  <si>
    <t>A14 Huntingdon to Cambridge Safety Cameras</t>
  </si>
  <si>
    <t>A45/A509 Wilby Way Junction Segregated Left Turn Lane</t>
  </si>
  <si>
    <t xml:space="preserve">A5 Dunstable Queue Relocation Scheme </t>
  </si>
  <si>
    <t>M4/M5 Almondsbury Interchange Phase 2A M5 Southbound &amp; Northbound to M4 Eastbound</t>
  </si>
  <si>
    <t>A419 Calcutt Access Roads</t>
  </si>
  <si>
    <t>M11 J4 Northbound Slip Road Merge</t>
  </si>
  <si>
    <t>A21 Johns Cross Junction Improvement</t>
  </si>
  <si>
    <t>forecast cost (£m)</t>
  </si>
  <si>
    <t>outturn cost (£m)</t>
  </si>
  <si>
    <t>M25 J16-12 Widening</t>
  </si>
  <si>
    <t>https://webarchive.nationalarchives.gov.uk/ukgwa/20140603122103mp_/http://assets.highways.gov.uk/our-road-network/pope/major-schemes/M25%20J12-15%20Widening/POPE%20_%20M25%20J12-15%20FYA%20report%20_%20final%20web%20version.pdf</t>
  </si>
  <si>
    <t>https://webarchive.nationalarchives.gov.uk/ukgwa/20140603122103mp_/http://assets.highways.gov.uk/our-road-network/pope/major-schemes/M1%20J31%20to%20J32%20Widening/POPE%20_%20M1%20J31-32%20OYA%20_%20website%20part%20B.pdf</t>
  </si>
  <si>
    <t>https://webarchive.nationalarchives.gov.uk/ukgwa/20140603122103mp_/http://assets.highways.gov.uk/our-road-network/pope/major-schemes/A66%20Stainburn%20%26%20Great%20Clifton%20Bypass/POPE%20_%20A66%20Stainburn%205YA%20report%20_%20final.pdf</t>
  </si>
  <si>
    <t>https://webarchive.nationalarchives.gov.uk/ukgwa/20140603122103mp_/http://assets.highways.gov.uk/our-road-network/pope/major-schemes/A650%20Bingley%20Relief%20Road/POPE%20_%20A650%20Bingley%20FYA%20_%20website%20part%20C.pdf</t>
  </si>
  <si>
    <t>https://webarchive.nationalarchives.gov.uk/ukgwa/20140603122103mp_/http://assets.highways.gov.uk/our-road-network/pope/major-schemes/A63%20Selby%20Bypass/A63%20Selby%20BP%20POPE%20FYA%20-%20website%20version.pdf</t>
  </si>
  <si>
    <t>https://webarchive.nationalarchives.gov.uk/ukgwa/20140603122103mp_/http://assets.highways.gov.uk/our-road-network/pope/major-schemes/A6-Rushden-and-Higham-Ferrers-Bypass/POPE%20_%20A6%20Rushden%20%26%20Higham%20Ferrers%20FYA%20report%20_%20final.pdf</t>
  </si>
  <si>
    <t>https://webarchive.nationalarchives.gov.uk/ukgwa/20140603122103mp_/http://assets.highways.gov.uk/our-road-network/pope/major-schemes/A6-Rothwell-Desborough-Bypass/POPE%20_%20A6%20Rothwell%20-%20Desborough%20FYA%20report%20_%20final.pdf</t>
  </si>
  <si>
    <t>https://webarchive.nationalarchives.gov.uk/ukgwa/20140603122103mp_/http://assets.highways.gov.uk/our-road-network/pope/major-schemes/A6-Great-Glen-Bypass/POPE%20_%20A6%20Great%20Glen%20FYA%20report%20_%20final.pdf</t>
  </si>
  <si>
    <t>https://webarchive.nationalarchives.gov.uk/ukgwa/20140603122103mp_/http://assets.highways.gov.uk/our-road-network/pope/major-schemes/A6-Clapham-Bypass/POPE%20_%20A6%20Clapham%20FYA%20report%20_%20final.pdf</t>
  </si>
  <si>
    <t>https://webarchive.nationalarchives.gov.uk/ukgwa/20140603122103mp_/http://assets.highways.gov.uk/our-road-network/pope/major-schemes/A6-Alvaston-Improvement/POPE%20_%20A6%20Alvason%205YA%20_%20website%20part%20B.pdf</t>
  </si>
  <si>
    <t>https://webarchive.nationalarchives.gov.uk/ukgwa/20140603122103mp_/http://assets.highways.gov.uk/our-road-network/pope/major-schemes/a595-parton-lillyhall/a595-parton-lillyhall-final.pdf</t>
  </si>
  <si>
    <t>https://webarchive.nationalarchives.gov.uk/ukgwa/20140603122103mp_/http://assets.highways.gov.uk/our-road-network/pope/major-schemes/A500%20Basford%20Hough%20Shavington%20Bypass/A500%20Basford%2C%20Shavington%20and%20Hough%20Bypass%20POPE%20FYA%20-%20website%20version.pdf</t>
  </si>
  <si>
    <t>A5 Weeford - Fazeley Improvements</t>
  </si>
  <si>
    <t>https://webarchive.nationalarchives.gov.uk/ukgwa/20140603122103mp_/http://assets.highways.gov.uk/our-road-network/pope/major-schemes/A5-Nesscliffe-Bypass/A5%20Nesscliffe%20BP%20POPE%20FYA%20-%20website%20version.pdf</t>
  </si>
  <si>
    <t>https://webarchive.nationalarchives.gov.uk/ukgwa/20140603122103mp_/http://assets.highways.gov.uk/our-road-network/pope/major-schemes/A46%20Newark%20-%20Lincoln%20Improvement/POPE%20_%20A46%20Newark%20Lincoln%205YA%20report%20_%20final.pdf</t>
  </si>
  <si>
    <t>https://webarchive.nationalarchives.gov.uk/ukgwa/20140603122103mp_/http://assets.highways.gov.uk/our-road-network/pope/major-schemes/A43%20Silverstone%20Bypass%20A43%20Whitfield%20Turn%20A43-M40-B4031/POPE%20_%20A43%20Silverstone%20FYA%20report%20_%20final.pdf</t>
  </si>
  <si>
    <t>https://webarchive.nationalarchives.gov.uk/ukgwa/20140603122103mp_/http://assets.highways.gov.uk/our-road-network/pope/major-schemes/A41%20Aston%20Clinton%20Bypass/A41%20Aston%20Clinton%20BP%20POPE%20FYA%20-%20website%20version.pdf</t>
  </si>
  <si>
    <t>https://webarchive.nationalarchives.gov.uk/ukgwa/20140603122103mp_/http://assets.highways.gov.uk/our-road-network/pope/major-schemes/A34-ChieveleyM4-Jct-13-Improvement/POPE%20_%20A34%20Chieveley%20FYA%20_%20final.pdf</t>
  </si>
  <si>
    <t>https://webarchive.nationalarchives.gov.uk/ukgwa/20140603122103mp_/http://assets.highways.gov.uk/our-road-network/pope/major-schemes/A30A382-Merrymeet-Junction/pope-a30-whiddond-down-fya-final.pdf</t>
  </si>
  <si>
    <t>https://webarchive.nationalarchives.gov.uk/ukgwa/20140603122103mp_/http://assets.highways.gov.uk/our-road-network/pope/major-schemes/A27-Polegate-Bypass/A27%20Polegate%20POPE%20FYA%20-%20website%20version.pdf</t>
  </si>
  <si>
    <t>https://webarchive.nationalarchives.gov.uk/ukgwa/20140603122103mp_/http://assets.highways.gov.uk/our-road-network/pope/major-schemes/A21-Lamberhurst-Bypass/POPE%20_%20A21%20Lamberhurst%20FYA%20_%20Website%20part%20E.pdf</t>
  </si>
  <si>
    <t>https://webarchive.nationalarchives.gov.uk/ukgwa/20140603122103mp_/http://assets.highways.gov.uk/our-road-network/pope/major-schemes/A2-Bean-Cobham-Phase-1-Bean-Pepperhill/A2%20Bean%20to%20Cobham%20Phase%201%20%28FYA%29%20and%20Phase%202%20%28OYA%29%20-%20website%20version.pdf</t>
  </si>
  <si>
    <t>https://webarchive.nationalarchives.gov.uk/ukgwa/20140603122103mp_/http://assets.highways.gov.uk/our-road-network/pope/major-schemes/A14-Rookery-Crossroads-GSJ/A14%20Rookery%20GSJ%20POPE%20OYA%20-%20website%20version.pdf</t>
  </si>
  <si>
    <t>https://webarchive.nationalarchives.gov.uk/ukgwa/20140603122103mp_/http://assets.highways.gov.uk/our-road-network/pope/major-schemes/A120%20Stansted%20to%20Braintree%20Improvement/POPE%20_%20A120%20Stansted%20to%20Braintree%20FYA%20_%20website%20part%20B.pdf</t>
  </si>
  <si>
    <t>https://webarchive.nationalarchives.gov.uk/ukgwa/20140603122103mp_/http://assets.highways.gov.uk/our-road-network/pope/major-schemes/A11-Roudham-Heath-Attleborough-Improvement/A11%20Roudham%20to%20Attleborough%20POPE%20FYA%20-%20Website%20version.pdf</t>
  </si>
  <si>
    <t>https://webarchive.nationalarchives.gov.uk/ukgwa/20140603122103mp_/http://assets.highways.gov.uk/our-road-network/pope/major-schemes/A11-Attleborough-Bypass/pope-a11-attleborough-bypass-fya-final.pdf</t>
  </si>
  <si>
    <t>https://webarchive.nationalarchives.gov.uk/ukgwa/20140603122103mp_/http://assets.highways.gov.uk/our-road-network/pope/major-schemes/A1033%20Hedon%20Road%20Improvement/POPE%20_%20A1033%20Hedon%20Rd%20FYA%20_%20final.pdf</t>
  </si>
  <si>
    <t>https://webarchive.nationalarchives.gov.uk/ukgwa/20140603122103mp_/http://assets.highways.gov.uk/our-road-network/pope/major-schemes/A10-Wadesmill-to-Colliers-End-Bypass/POPE%20_%20A10%20Wadesmill%20FYA%20_%20website%20part%20B.pdf</t>
  </si>
  <si>
    <t>https://webarchive.nationalarchives.gov.uk/ukgwa/20140603122103mp_/http://assets.highways.gov.uk/our-road-network/pope/major-schemes/A1M-Wetherby-Walshford/A1%28M%29%20Wetherby%20to%20Walshford%20POPE%20FYA%20-%20website%20version.pdf</t>
  </si>
  <si>
    <t>https://webarchive.nationalarchives.gov.uk/ukgwa/20140603122103mp_/http://assets.highways.gov.uk/our-road-network/pope/major-schemes/A1-Willowburn-Denwick-Improvement/POPE%20_%20A1%20Willowburn%20to%20Denwick%20FYA%20report%20_%20final.pdf</t>
  </si>
  <si>
    <t>cost out of scope</t>
  </si>
  <si>
    <t>Investment costs</t>
  </si>
  <si>
    <t>Scheme cost, discounted</t>
  </si>
  <si>
    <t>investment cost, undiscounted</t>
  </si>
  <si>
    <t>scheme cost, undiscounted</t>
  </si>
  <si>
    <t>https://webarchive.nationalarchives.gov.uk/ukgwa/20140603124256/http://assets.highways.gov.uk/our-road-network/pope/major-schemes/A1-Stannington-Junction/POPE%20_%20A1%20Stannington%20FYA%20_%20final.pdf</t>
  </si>
  <si>
    <t>scheme cost</t>
  </si>
  <si>
    <t>https://assets.publishing.service.gov.uk/government/uploads/system/uploads/attachment_data/file/387301/POPE___M25_J28_Brook_Street_Five_Year_After_Study___Final.pdf</t>
  </si>
  <si>
    <t>https://assets.publishing.service.gov.uk/government/uploads/system/uploads/attachment_data/file/448780/A590_High_to_Low_Newton_Bypass_FYA_Report_FINAL.pdf</t>
  </si>
  <si>
    <t>Scheme costs, discounted</t>
  </si>
  <si>
    <t xml:space="preserve">investment cost, undiscounted.  7YA report only presents PVC </t>
  </si>
  <si>
    <t>A1 Durham climbing lanes - LNMS report</t>
  </si>
  <si>
    <t xml:space="preserve">A45 Ryton-on Dunsmore Junction Improvement </t>
  </si>
  <si>
    <t>M62 J27 Westbound Entry</t>
  </si>
  <si>
    <t>M6 J10a to 13 smart motorway</t>
  </si>
  <si>
    <t>M6 J40 Modification</t>
  </si>
  <si>
    <t>M6 J5 to 8 smart motorway</t>
  </si>
  <si>
    <t>M5 J31 – Main Line Lane Drop at Parallel Diverge (Capacity Improvement)</t>
  </si>
  <si>
    <t>A12 Hatfield Peverel POPE of LNMS</t>
  </si>
  <si>
    <t>M25 J5 to 7 smart motorway</t>
  </si>
  <si>
    <t>M25 J27-28 Climbing Lane Study (Site 4)</t>
  </si>
  <si>
    <t>M4 J18 Eastbound Diverge</t>
  </si>
  <si>
    <t>M5 J12 Improvements</t>
  </si>
  <si>
    <t>M4 J19 to 20 &amp; M5 J15 to 17 smart motorway</t>
  </si>
  <si>
    <t xml:space="preserve">M25 J12 - J15 Widening </t>
  </si>
  <si>
    <t>M1 J39 to 42 smart motorway</t>
  </si>
  <si>
    <t>M1 J25 Safety Improvements</t>
  </si>
  <si>
    <t>M1 J28 Capacity Improvement Scheme</t>
  </si>
  <si>
    <t>investment cost, undiscounted.  5YA study lacked detail</t>
  </si>
  <si>
    <t>total project costs</t>
  </si>
  <si>
    <t>discounted</t>
  </si>
  <si>
    <t>scheme capital cost, undiscounted</t>
  </si>
  <si>
    <t>scheme cost, discounted</t>
  </si>
  <si>
    <t>construction cost, includes 10% optimism bias</t>
  </si>
  <si>
    <t>Present Value of Costs, discounted</t>
  </si>
  <si>
    <t>total project costs, undiscounted</t>
  </si>
  <si>
    <t>construction cost, discounted</t>
  </si>
  <si>
    <t>Scheme Present Value of Cost (PVC), discounted</t>
  </si>
  <si>
    <t>total project costs, discounted</t>
  </si>
  <si>
    <t>Present value costs, discounted</t>
  </si>
  <si>
    <t>Works, Land &amp; Other PVC (discounted)</t>
  </si>
  <si>
    <t>Total PVC (discounted)</t>
  </si>
  <si>
    <t>Scheme costs, undiscounted</t>
  </si>
  <si>
    <t>Total Project PVC</t>
  </si>
  <si>
    <t>Investment cost</t>
  </si>
  <si>
    <t>Total Project Costs, undiscounted</t>
  </si>
  <si>
    <t>Investment Costs, undiscounted</t>
  </si>
  <si>
    <t>Present Value Cost (PVC), discounted</t>
  </si>
  <si>
    <t>Investment Cost (PVC) , discuounted</t>
  </si>
  <si>
    <t>Scheme cost</t>
  </si>
  <si>
    <t>Total Project Cost, undiscounted</t>
  </si>
  <si>
    <t>Scheme Costs, discounted</t>
  </si>
  <si>
    <t>cost overrun (%)</t>
  </si>
  <si>
    <t>investment cost, discounted</t>
  </si>
  <si>
    <t xml:space="preserve">https://nationalhighways.co.uk/media/yb4d53ab/pope-m1-j10-to-j13-five-year-evaluation.pdf </t>
  </si>
  <si>
    <t>construction start</t>
  </si>
  <si>
    <t>opening</t>
  </si>
  <si>
    <t>duration</t>
  </si>
  <si>
    <t>N/A</t>
  </si>
  <si>
    <t>Forecast</t>
  </si>
  <si>
    <t>Outturn</t>
  </si>
  <si>
    <t xml:space="preserve"> forecast (£m)</t>
  </si>
  <si>
    <t>Outturn (£m)</t>
  </si>
  <si>
    <t>"Reasons include delays in construction caused by the foot-and-mouth outbreak, poor winter weather, and additional work undertaken as part of preparation for the 2002 Formula One weekend"</t>
  </si>
  <si>
    <t>"The cost overrun was notified to the Secretary of State and was subject to a Highways Agency internal audit and an external review. The review found that the cost increase consists of a combination of design changes and scope increases; external factors (such as weather impacts, and archaeological finds); contractor cost increases; and other items such as land and other additional costs"</t>
  </si>
  <si>
    <t>Explination of cost overrun / underrun</t>
  </si>
  <si>
    <t>none</t>
  </si>
  <si>
    <t>Fees for renewals spent at same time</t>
  </si>
  <si>
    <t>Land costs, including "The original estimate (forecast) under-valued the injurious affection compensation  (effect on retained property) to be paid to the National Trust;"  (Injurious affection means the effect caused to neighbouring land from a public project). and "One of the main agricultural landowners in the vicinity of the scheme was paid for a severed field becoming uneconomical for hop farming, and as above this was under-estimated in the forecast"</t>
  </si>
  <si>
    <t>none.  BCR is similar so maybe no motivation to investigate</t>
  </si>
  <si>
    <t xml:space="preserve">"- the layout of the scheme as built as different from that in the appraisal with the closure of a junction and addition of an extra link road.
 - Price conversions here have been made using the RPI. It is known that inflation for construction costs and land values outstripped general inflation during the period here, so much of the overspend can be assigned to this.
- VAT is not included in the forecast, but outturn costs for this scheme which was constructed on land outside the highway boundary will include an amount of nonrecoverable VAT.  </t>
  </si>
  <si>
    <t>"The underestimate of costs is largely a result of construction costs being higher than expected"</t>
  </si>
  <si>
    <t>"problems with the bypass swing bridge (which delayed the opening of the scheme) may have partly contributed to this increase in costs."</t>
  </si>
  <si>
    <t>The AST does not provide a breakdown of scheme costs into the different elements (e.g. land, civil engineering, etc) so the source of the cost increases cannot be identified</t>
  </si>
  <si>
    <t>scheme was at an early stage when it entered the TPI (precursor to the Major Schemes Programme)</t>
  </si>
  <si>
    <t>due to higher investment costs [Works, Prep &amp; Supervision + Lands] combined with smaller indirect tax benefits</t>
  </si>
  <si>
    <t xml:space="preserve">outturn costs were % above forecasts due to increased spending on construction, preparation and supervision </t>
  </si>
  <si>
    <t>"the majority of the increase [60%] in outturn cost [£3.175m] appears to come from land costs [£1.891m] as the predicted land costs are less than 25% of the outturn costs"</t>
  </si>
  <si>
    <t>"forecast costs did not include for land take but £3.6m was actually spent. The reason for no original land take being planned has not been identified by POPE. Overall spend was 27% above the forecast, predominantly due to these additional land costs"</t>
  </si>
  <si>
    <t>"An outturn cost of £19.5m which is 25% higher than the predicted cost of £15.6m;
The primary reason for this increase is due to the increase in land costs which were over £5m higher than predicted [£6.73 rather than £1.1m]. It is likely that this represents national trends in land prices over the period between the planned and actual dates of land purchase"</t>
  </si>
  <si>
    <t>Optimism uplift</t>
  </si>
  <si>
    <t>Inaccurate forecast</t>
  </si>
  <si>
    <t>"partly due to the risk allowance and optimism bias included in the predicted costs (around £140,000)"</t>
  </si>
  <si>
    <t>"lack of risk allowance or optimism bias in the outturn costs"</t>
  </si>
  <si>
    <t>the "forecast over-estimated the cost. However, the forecast estimate would have been more accurate without the 15% optimism bias included in the predicted costs."</t>
  </si>
  <si>
    <t>"there is evidence that the forecast would have been more accurate without the 10% optimism bias included in the predicted costs"</t>
  </si>
  <si>
    <t xml:space="preserve">none </t>
  </si>
  <si>
    <t>"The MAC was unable to provide an explanation as to why the scheme was delivered significantly below the cost predicted however they confirmed the scheme was delivered as expected"</t>
  </si>
  <si>
    <t>- Works costs around £0.5m less than anticipated;
- Preparation costs were around £240,000 more than anticipated; and
- Predicted cost includes risk allowance and optimism bias (around £360,000)</t>
  </si>
  <si>
    <t>lower construction costs</t>
  </si>
  <si>
    <t>Value engineering</t>
  </si>
  <si>
    <t>?</t>
  </si>
  <si>
    <t>works cost lower, but land cost higher</t>
  </si>
  <si>
    <t>"without optimism bias, the scheme costs would be more accurately estimated"</t>
  </si>
  <si>
    <t>"outturn scheme costs are lower than the forecast estimate ... due to the redesign of the scheme that took place once the contractor, was appointed. The scheme was redesigned using a Compact Motorway Design with a variable width verge which removed or reduced in scale a number of scheme elements. For instance the scheme originally included four new bridges over the motorway but after the redesign process this was reduced to one."</t>
  </si>
  <si>
    <t>"increase in construction costs was caused by earthworks taking longer than expected due to inclement weather"</t>
  </si>
  <si>
    <t>The outturn cost is substantially lower than predicted. This is due to a number of differences between the outturn cost and appraised cost. Key contributors to this difference include:
- Works costs approximately £0.5m higher than predicted;
- ‘Other’ costs (Statutory undertakers , design, site preparation and consultants fees) approximately £0.87m less than anticipated;
- Site supervision approximately £40,000 less than anticipated; and
- There is no risk allowance or optimism bias in outturn costs (this had accounted for approximately £178,958 in the predicted costs).</t>
  </si>
  <si>
    <t>"forecast costs included more gantries than actually installed, and an additional element of lighting that was not implemented"</t>
  </si>
  <si>
    <t>- Difficult weather conditions, particularly the exceptionally wet summer of 2007;
- Problems associated with works by the Statutory Undertakers, namely a major gas main diversion and
- Increased compensation events.</t>
  </si>
  <si>
    <t xml:space="preserve"> higher construction costs, high land purchase costs and additional maintenance costs</t>
  </si>
  <si>
    <t>construction of the scheme taking place during severe inclement weather</t>
  </si>
  <si>
    <t>HA procedures for scheme implementation including cost control measures have been significantly altered through the introduction of the Project Control Framework and three-point cost estimating</t>
  </si>
  <si>
    <t>https://nationalhighways.co.uk/media/v00b2zum/m1-j45-one-year-post-opening-evaluation.pdf</t>
  </si>
  <si>
    <t>https://nationalhighways.co.uk/media/04hovg0z/a43-abthorpe-roundabout-one-year-post-opening-evaluation.pdf</t>
  </si>
  <si>
    <t>A43 Improvements (Silverstone)</t>
  </si>
  <si>
    <t>https://nationalhighways.co.uk/media/t2upwjfp/a45-a46-tollbar-one-year-post-opening-evaluation.pdf</t>
  </si>
  <si>
    <t>https://nationalhighways.co.uk/media/0xhlgnz3/a30-temple-to-higher-carblake-one-year-post-opening-project-evaluation-report.pdf</t>
  </si>
  <si>
    <t>A55 / A483 Junction Improvement Scheme-Segregated Left Turn from A483(N) to A55</t>
  </si>
  <si>
    <t>https://nationalhighways.co.uk/media/faih0do3/a556-knutsford-to-bowdon-pope-one-year-after-report.pdf</t>
  </si>
  <si>
    <t>https://nationalhighways.co.uk/media/swajigpw/a1-dishforth-to-leeming-seven-year-after-and-a1-leeming-to-barton-one-year-after-pope-report.pdf</t>
  </si>
  <si>
    <t>Scheme study submitted</t>
  </si>
  <si>
    <t>Scheme study comissioned</t>
  </si>
  <si>
    <t>preferred route announcement</t>
  </si>
  <si>
    <t>Public enquiry</t>
  </si>
  <si>
    <t>Secretary of State decision</t>
  </si>
  <si>
    <t>Made Orders published</t>
  </si>
  <si>
    <t xml:space="preserve">A1 Coal House to Metro Centre improvements </t>
  </si>
  <si>
    <t xml:space="preserve">A1 Denton Interchange </t>
  </si>
  <si>
    <t xml:space="preserve">A1 Dishforth to Leeming </t>
  </si>
  <si>
    <t xml:space="preserve">A1 Durham climbing lanes </t>
  </si>
  <si>
    <t xml:space="preserve">A1 Peterborough – Blyth Grade Separated Junctions </t>
  </si>
  <si>
    <t>A1 Rainton Crossroads</t>
  </si>
  <si>
    <t xml:space="preserve">A1 Stannington Grade Separated Junction </t>
  </si>
  <si>
    <t>A1 Willowburn to Denwick Improvements</t>
  </si>
  <si>
    <t xml:space="preserve">A1(M) Bramham to Wetherby </t>
  </si>
  <si>
    <t xml:space="preserve">A1(M) Wetherby – Walshford </t>
  </si>
  <si>
    <t xml:space="preserve">A1(M)/M18 Wadworth Interchange </t>
  </si>
  <si>
    <t xml:space="preserve">A1033 Hedon Road Improvement </t>
  </si>
  <si>
    <t>A11 Fiveways to Thetford</t>
  </si>
  <si>
    <t xml:space="preserve">A14 Girton to Fen Ditton Safety Cameras </t>
  </si>
  <si>
    <t>A14 Haughley New Street to Stowmarket Improvement</t>
  </si>
  <si>
    <t>A14 Junctions 7-9 Kettering Bypass Improvement</t>
  </si>
  <si>
    <t>A14 Spittals Interchange – Provision of Traffic Signals</t>
  </si>
  <si>
    <t>A2 Bean – Cobham (Phase 1)</t>
  </si>
  <si>
    <t>A2 Bean – Cobham (Phase 2)</t>
  </si>
  <si>
    <t>A2/A282 Dartford Improvement</t>
  </si>
  <si>
    <t xml:space="preserve">A23 Handcross to Warninglid </t>
  </si>
  <si>
    <t xml:space="preserve">A249 Iwade to Queenborough Improvement </t>
  </si>
  <si>
    <t>A27 Southerham – Beddingham Improvement</t>
  </si>
  <si>
    <t>A3 Hindhead</t>
  </si>
  <si>
    <t>A30 Bodmin to Indian Queens Improvement</t>
  </si>
  <si>
    <t xml:space="preserve">A30 Chiverton Cross Roundabout Improvement </t>
  </si>
  <si>
    <t>A34 / M4 J13 Improvement</t>
  </si>
  <si>
    <t>A38 Dobwalls Bypass</t>
  </si>
  <si>
    <t>A41 Aston Clinton Bypass</t>
  </si>
  <si>
    <t>A419 Blunsdon Bypass</t>
  </si>
  <si>
    <t xml:space="preserve">A419 Commonhead Junction </t>
  </si>
  <si>
    <t>A428 Caxton Common to Hardwick</t>
  </si>
  <si>
    <t>A453 Widening M1 J24 to A52</t>
  </si>
  <si>
    <t>A46 Newark – Lincoln</t>
  </si>
  <si>
    <t xml:space="preserve">A46 Newark to Widmerpool Improvement </t>
  </si>
  <si>
    <t>A500 Basford, Hough, Shavington Bypass</t>
  </si>
  <si>
    <t>A500 City Rd &amp; Stoke Rd Junction improvements</t>
  </si>
  <si>
    <t>A5117/ A550 Deeside Park Junctions Improvement</t>
  </si>
  <si>
    <t xml:space="preserve">A590 High and Low Newton Bypass </t>
  </si>
  <si>
    <t xml:space="preserve">A595 Parton to Lillyhall Improvement </t>
  </si>
  <si>
    <t>A6 Alvaston</t>
  </si>
  <si>
    <t>A6 Rothwell-Desborough Bypass</t>
  </si>
  <si>
    <t xml:space="preserve">A6 Rushden – Higham Ferrers Bypass </t>
  </si>
  <si>
    <t>A63 Melton Grade Separated Junction</t>
  </si>
  <si>
    <t>A63 Selby Bypass</t>
  </si>
  <si>
    <t xml:space="preserve">A64 Colton Lane Grade Separated Junction </t>
  </si>
  <si>
    <t>A650 Bingley Relief Road</t>
  </si>
  <si>
    <t>A66 Carkin Moor to Scotch Corner Improvement</t>
  </si>
  <si>
    <t>A66 Greta Bridge to Stephen Bank Improvement</t>
  </si>
  <si>
    <t>A66 Long Newton Grade Separated Junction</t>
  </si>
  <si>
    <t xml:space="preserve">A66 Stainburn and Great Clifton Bypass </t>
  </si>
  <si>
    <t>A66 Temple Sowerby Bypass &amp; Improvements at Winderwath</t>
  </si>
  <si>
    <t>M1 J10 to 13 smart motorway and junction improvements</t>
  </si>
  <si>
    <t>M1 J25 to 28 Widening</t>
  </si>
  <si>
    <t>M1 J31-32</t>
  </si>
  <si>
    <t>M1 J34 North</t>
  </si>
  <si>
    <t>M1 J6a to 10 Widening</t>
  </si>
  <si>
    <t xml:space="preserve">M25 J16-17 Climbing Lane </t>
  </si>
  <si>
    <t xml:space="preserve">M25 J18-19 Climbing Lane </t>
  </si>
  <si>
    <t>M25 J1b – 3 (&amp; controlled motorway)</t>
  </si>
  <si>
    <t>M25 J23-27 Smart Motorway All Lane Running</t>
  </si>
  <si>
    <t>M25 J27-30 Widening (Section 4 - M11 to A13)</t>
  </si>
  <si>
    <t xml:space="preserve">M25 J28 (A12 Brook Street) Improvements </t>
  </si>
  <si>
    <t>M27 J11-12 Climbing Lanes</t>
  </si>
  <si>
    <t xml:space="preserve">M27 J3-4 Widening </t>
  </si>
  <si>
    <t xml:space="preserve">M40 J15 (Longbridge) Bypass </t>
  </si>
  <si>
    <t xml:space="preserve">M40 J4 / A404 Handy Cross Junction Improvements </t>
  </si>
  <si>
    <t>M5 Climbing Lanes Five Years After Study - HALLEN HILL</t>
  </si>
  <si>
    <t>M5 Climbing Lanes Five Years After Study - Naish Hill</t>
  </si>
  <si>
    <t>M5 Climbing Lanes Five Years After Study - Twickenham Hill</t>
  </si>
  <si>
    <t xml:space="preserve">M6 Carlisle to Guards Mill Improvement </t>
  </si>
  <si>
    <t>M6 J8 to 10a smart motorway</t>
  </si>
  <si>
    <t>M60 J5-8</t>
  </si>
  <si>
    <t>M62 J25-30 Smart Motorway</t>
  </si>
  <si>
    <t>M62 J6 Improvement</t>
  </si>
  <si>
    <t xml:space="preserve">M1 J31-32 </t>
  </si>
  <si>
    <t>notes</t>
  </si>
  <si>
    <t>Benefits</t>
  </si>
  <si>
    <t>BCR</t>
  </si>
  <si>
    <t>LNMS Evaluation Report</t>
  </si>
  <si>
    <t>URL link to POPE report</t>
  </si>
  <si>
    <t>Number of years after opening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</si>
</sst>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00"/>
  </numFmts>
  <fonts count="13" x14ac:knownFonts="1">
    <font>
      <sz val="11"/>
      <color theme="1"/>
      <name val="Calibri"/>
      <family val="2"/>
      <scheme val="minor"/>
    </font>
    <font>
      <u/>
      <sz val="11"/>
      <color theme="10"/>
      <name val="Calibri"/>
      <family val="2"/>
      <scheme val="minor"/>
    </font>
    <font>
      <u/>
      <sz val="10"/>
      <color theme="10"/>
      <name val="Calibri"/>
      <family val="2"/>
      <scheme val="minor"/>
    </font>
    <font>
      <b/>
      <sz val="10"/>
      <color rgb="FF222222"/>
      <name val="Calibri"/>
      <family val="2"/>
      <scheme val="minor"/>
    </font>
    <font>
      <sz val="10"/>
      <color theme="1"/>
      <name val="Calibri"/>
      <family val="2"/>
      <scheme val="minor"/>
    </font>
    <font>
      <u/>
      <sz val="10"/>
      <color theme="4"/>
      <name val="Calibri"/>
      <family val="2"/>
      <scheme val="minor"/>
    </font>
    <font>
      <sz val="10"/>
      <color theme="4"/>
      <name val="Calibri"/>
      <family val="2"/>
      <scheme val="minor"/>
    </font>
    <font>
      <b/>
      <sz val="9"/>
      <color indexed="81"/>
      <name val="Tahoma"/>
      <family val="2"/>
    </font>
    <font>
      <sz val="9"/>
      <color indexed="81"/>
      <name val="Tahoma"/>
      <family val="2"/>
    </font>
    <font>
      <b/>
      <sz val="10"/>
      <name val="Calibri"/>
      <family val="2"/>
      <scheme val="minor"/>
    </font>
    <font>
      <sz val="10"/>
      <name val="Calibri"/>
      <family val="2"/>
      <scheme val="minor"/>
    </font>
    <font>
      <sz val="10"/>
      <color theme="0"/>
      <name val="Calibri"/>
      <family val="2"/>
      <scheme val="minor"/>
    </font>
    <font>
      <b/>
      <sz val="9"/>
      <color indexed="81"/>
      <name val="Tahoma"/>
      <charset val="1"/>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24994659260841701"/>
        <bgColor indexed="64"/>
      </patternFill>
    </fill>
    <fill>
      <patternFill patternType="solid">
        <fgColor rgb="FFFFFF00"/>
        <bgColor indexed="64"/>
      </patternFill>
    </fill>
  </fills>
  <borders count="2">
    <border>
      <left/>
      <right/>
      <top/>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70">
    <xf numFmtId="0" fontId="0" fillId="0" borderId="0" xfId="0"/>
    <xf numFmtId="0" fontId="4" fillId="0" borderId="0" xfId="0" applyFont="1" applyAlignment="1">
      <alignment horizontal="center" vertical="center"/>
    </xf>
    <xf numFmtId="0" fontId="4" fillId="0" borderId="0" xfId="0" applyFont="1" applyAlignment="1">
      <alignment horizontal="left" vertical="center"/>
    </xf>
    <xf numFmtId="4" fontId="4" fillId="0" borderId="0" xfId="0" applyNumberFormat="1" applyFont="1" applyAlignment="1">
      <alignment horizontal="center" vertical="center"/>
    </xf>
    <xf numFmtId="0" fontId="4" fillId="0" borderId="0" xfId="0" applyFont="1" applyAlignment="1">
      <alignment horizontal="center" vertical="center" wrapText="1"/>
    </xf>
    <xf numFmtId="0" fontId="10" fillId="0" borderId="0" xfId="0" applyFont="1" applyAlignment="1">
      <alignment horizontal="center" vertical="center"/>
    </xf>
    <xf numFmtId="165" fontId="10" fillId="0" borderId="0" xfId="0" applyNumberFormat="1" applyFont="1" applyAlignment="1">
      <alignment horizontal="center" vertical="center"/>
    </xf>
    <xf numFmtId="0" fontId="10" fillId="0" borderId="0" xfId="0" applyFont="1" applyAlignment="1">
      <alignment horizontal="center" vertical="center"/>
    </xf>
    <xf numFmtId="0" fontId="10" fillId="0" borderId="0" xfId="0" applyFont="1" applyFill="1" applyAlignment="1">
      <alignment horizontal="center" vertical="center"/>
    </xf>
    <xf numFmtId="0" fontId="4" fillId="0" borderId="0" xfId="0" applyFont="1" applyFill="1" applyAlignment="1">
      <alignment horizontal="center" vertical="center"/>
    </xf>
    <xf numFmtId="165" fontId="10" fillId="0" borderId="0" xfId="0" applyNumberFormat="1" applyFont="1" applyFill="1" applyAlignment="1">
      <alignment horizontal="center" vertical="center"/>
    </xf>
    <xf numFmtId="0" fontId="6" fillId="0" borderId="0" xfId="0" applyFont="1" applyAlignment="1">
      <alignment horizontal="left" vertical="center"/>
    </xf>
    <xf numFmtId="164" fontId="4" fillId="6" borderId="0" xfId="0" applyNumberFormat="1" applyFont="1" applyFill="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10" fillId="0" borderId="0" xfId="0" applyFont="1" applyBorder="1" applyAlignment="1">
      <alignment horizontal="center" vertical="center" wrapText="1"/>
    </xf>
    <xf numFmtId="0" fontId="2" fillId="0" borderId="0" xfId="1" applyFont="1" applyFill="1" applyBorder="1" applyAlignment="1">
      <alignment horizontal="left" vertical="center" wrapText="1"/>
    </xf>
    <xf numFmtId="0" fontId="4" fillId="0" borderId="0" xfId="0" applyFont="1" applyBorder="1" applyAlignment="1">
      <alignment vertical="center" wrapText="1"/>
    </xf>
    <xf numFmtId="0" fontId="4" fillId="0" borderId="0" xfId="0" applyFont="1" applyBorder="1" applyAlignment="1">
      <alignment horizontal="left" vertical="center" wrapText="1"/>
    </xf>
    <xf numFmtId="165" fontId="10" fillId="0" borderId="0" xfId="0" applyNumberFormat="1" applyFont="1" applyBorder="1" applyAlignment="1">
      <alignment horizontal="center" vertical="center" wrapText="1"/>
    </xf>
    <xf numFmtId="165" fontId="4" fillId="0" borderId="0" xfId="0" applyNumberFormat="1" applyFont="1" applyBorder="1" applyAlignment="1">
      <alignment horizontal="left" vertical="center"/>
    </xf>
    <xf numFmtId="9" fontId="4" fillId="0" borderId="0" xfId="0" applyNumberFormat="1" applyFont="1" applyBorder="1" applyAlignment="1">
      <alignment horizontal="right" vertical="center"/>
    </xf>
    <xf numFmtId="165" fontId="4" fillId="0" borderId="0" xfId="0" applyNumberFormat="1" applyFont="1" applyBorder="1" applyAlignment="1">
      <alignment horizontal="center" vertical="center"/>
    </xf>
    <xf numFmtId="17" fontId="4" fillId="0" borderId="0" xfId="0" applyNumberFormat="1" applyFont="1" applyBorder="1" applyAlignment="1">
      <alignment horizontal="center" vertical="center"/>
    </xf>
    <xf numFmtId="165" fontId="4" fillId="5" borderId="0" xfId="0" applyNumberFormat="1" applyFont="1" applyFill="1" applyBorder="1" applyAlignment="1">
      <alignment horizontal="center" vertical="center"/>
    </xf>
    <xf numFmtId="165" fontId="10" fillId="5" borderId="0" xfId="0" applyNumberFormat="1" applyFont="1" applyFill="1" applyBorder="1" applyAlignment="1">
      <alignment horizontal="center" vertical="center"/>
    </xf>
    <xf numFmtId="165" fontId="10" fillId="0" borderId="0" xfId="0" applyNumberFormat="1" applyFont="1" applyBorder="1" applyAlignment="1">
      <alignment horizontal="center" vertical="center"/>
    </xf>
    <xf numFmtId="0" fontId="10" fillId="0" borderId="0" xfId="0" applyFont="1" applyFill="1" applyBorder="1" applyAlignment="1">
      <alignment horizontal="center" vertical="center"/>
    </xf>
    <xf numFmtId="0" fontId="5" fillId="0" borderId="0" xfId="1" applyFont="1" applyBorder="1" applyAlignment="1">
      <alignment horizontal="left" vertical="center" wrapText="1"/>
    </xf>
    <xf numFmtId="165" fontId="11" fillId="0" borderId="0" xfId="0" applyNumberFormat="1" applyFont="1" applyBorder="1" applyAlignment="1">
      <alignment horizontal="left" vertical="center"/>
    </xf>
    <xf numFmtId="9" fontId="11" fillId="0" borderId="0" xfId="0" applyNumberFormat="1" applyFont="1" applyBorder="1" applyAlignment="1">
      <alignment horizontal="right" vertical="center"/>
    </xf>
    <xf numFmtId="0" fontId="4" fillId="8" borderId="0" xfId="0" applyFont="1" applyFill="1" applyBorder="1" applyAlignment="1">
      <alignment horizontal="left" vertical="center" wrapText="1"/>
    </xf>
    <xf numFmtId="0" fontId="5" fillId="0" borderId="0" xfId="1" applyFont="1" applyFill="1" applyBorder="1" applyAlignment="1">
      <alignment horizontal="left" vertical="center" wrapText="1"/>
    </xf>
    <xf numFmtId="0" fontId="2" fillId="0" borderId="0" xfId="1" applyFont="1" applyBorder="1" applyAlignment="1">
      <alignment horizontal="left" vertical="center" wrapText="1"/>
    </xf>
    <xf numFmtId="0" fontId="4" fillId="3" borderId="0" xfId="0" applyFont="1" applyFill="1" applyBorder="1" applyAlignment="1">
      <alignment horizontal="center" vertical="center"/>
    </xf>
    <xf numFmtId="0" fontId="4" fillId="5" borderId="0" xfId="0" applyFont="1" applyFill="1" applyBorder="1" applyAlignment="1">
      <alignment horizontal="center" vertical="center"/>
    </xf>
    <xf numFmtId="0" fontId="4" fillId="4" borderId="0" xfId="0" applyFont="1" applyFill="1" applyBorder="1" applyAlignment="1">
      <alignment horizontal="left" vertical="center"/>
    </xf>
    <xf numFmtId="164" fontId="4" fillId="0" borderId="0" xfId="0" applyNumberFormat="1" applyFont="1" applyBorder="1" applyAlignment="1">
      <alignment horizontal="left" vertical="center"/>
    </xf>
    <xf numFmtId="0" fontId="5" fillId="0" borderId="0" xfId="1" applyFont="1" applyFill="1" applyBorder="1" applyAlignment="1">
      <alignment horizontal="left" vertical="center"/>
    </xf>
    <xf numFmtId="165" fontId="10" fillId="0" borderId="0" xfId="0" applyNumberFormat="1" applyFont="1" applyBorder="1" applyAlignment="1">
      <alignment horizontal="left" vertical="center"/>
    </xf>
    <xf numFmtId="9" fontId="10" fillId="0" borderId="0" xfId="0" applyNumberFormat="1" applyFont="1" applyBorder="1" applyAlignment="1">
      <alignment horizontal="right" vertical="center"/>
    </xf>
    <xf numFmtId="0" fontId="4" fillId="7" borderId="0" xfId="0" applyFont="1" applyFill="1" applyBorder="1" applyAlignment="1">
      <alignment horizontal="left" vertical="center" wrapText="1"/>
    </xf>
    <xf numFmtId="165" fontId="4" fillId="0" borderId="0" xfId="0" quotePrefix="1" applyNumberFormat="1" applyFont="1" applyBorder="1" applyAlignment="1">
      <alignment horizontal="left" vertical="center"/>
    </xf>
    <xf numFmtId="17" fontId="4" fillId="9" borderId="0" xfId="0" applyNumberFormat="1" applyFont="1" applyFill="1" applyBorder="1" applyAlignment="1">
      <alignment horizontal="center" vertical="center"/>
    </xf>
    <xf numFmtId="0" fontId="4" fillId="0" borderId="0" xfId="0" applyFont="1" applyFill="1" applyBorder="1" applyAlignment="1">
      <alignment horizontal="left" vertical="center"/>
    </xf>
    <xf numFmtId="0" fontId="4" fillId="3" borderId="0" xfId="0" applyFont="1" applyFill="1" applyBorder="1" applyAlignment="1">
      <alignment horizontal="left" vertical="center"/>
    </xf>
    <xf numFmtId="0" fontId="10" fillId="0" borderId="0" xfId="0" applyFont="1" applyBorder="1" applyAlignment="1">
      <alignment horizontal="center" vertical="center"/>
    </xf>
    <xf numFmtId="0" fontId="2" fillId="0" borderId="0" xfId="1" applyFont="1" applyBorder="1" applyAlignment="1">
      <alignment horizontal="left" vertical="center"/>
    </xf>
    <xf numFmtId="14" fontId="4" fillId="0" borderId="0" xfId="0" applyNumberFormat="1" applyFont="1" applyBorder="1" applyAlignment="1">
      <alignment horizontal="center" vertical="center"/>
    </xf>
    <xf numFmtId="0" fontId="5" fillId="0" borderId="0" xfId="1" applyFont="1" applyBorder="1" applyAlignment="1">
      <alignment horizontal="left" vertical="center"/>
    </xf>
    <xf numFmtId="4" fontId="4" fillId="0" borderId="0" xfId="0" applyNumberFormat="1" applyFont="1" applyBorder="1" applyAlignment="1">
      <alignment horizontal="center" vertical="center"/>
    </xf>
    <xf numFmtId="164" fontId="4" fillId="0" borderId="0" xfId="0" applyNumberFormat="1" applyFont="1" applyBorder="1" applyAlignment="1">
      <alignment horizontal="center" vertical="center"/>
    </xf>
    <xf numFmtId="165" fontId="4" fillId="3" borderId="0" xfId="0" applyNumberFormat="1" applyFont="1" applyFill="1" applyBorder="1" applyAlignment="1">
      <alignment horizontal="center" vertical="center"/>
    </xf>
    <xf numFmtId="0" fontId="6" fillId="0" borderId="0" xfId="0" applyFont="1" applyBorder="1" applyAlignment="1">
      <alignment horizontal="left" vertical="center"/>
    </xf>
    <xf numFmtId="0" fontId="4" fillId="0" borderId="0" xfId="0" applyFont="1" applyFill="1" applyBorder="1" applyAlignment="1">
      <alignment horizontal="center" vertical="center"/>
    </xf>
    <xf numFmtId="0" fontId="9"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165" fontId="10" fillId="0" borderId="0" xfId="0" applyNumberFormat="1" applyFont="1" applyFill="1" applyBorder="1" applyAlignment="1">
      <alignment horizontal="center" vertical="center"/>
    </xf>
    <xf numFmtId="0" fontId="6" fillId="0" borderId="0" xfId="0" applyFont="1" applyBorder="1" applyAlignment="1">
      <alignment horizontal="center" vertical="center" wrapText="1"/>
    </xf>
    <xf numFmtId="17" fontId="4" fillId="0" borderId="0" xfId="0" applyNumberFormat="1" applyFont="1" applyBorder="1" applyAlignment="1">
      <alignment horizontal="center" vertical="center" wrapText="1"/>
    </xf>
    <xf numFmtId="17" fontId="4" fillId="0" borderId="1" xfId="0" applyNumberFormat="1" applyFont="1" applyBorder="1" applyAlignment="1">
      <alignment horizontal="center" vertical="center" wrapText="1"/>
    </xf>
    <xf numFmtId="0" fontId="4" fillId="0" borderId="0" xfId="0" applyFont="1" applyAlignment="1">
      <alignment horizontal="center" vertical="center"/>
    </xf>
    <xf numFmtId="165" fontId="4" fillId="0" borderId="0" xfId="0" applyNumberFormat="1" applyFont="1" applyFill="1" applyBorder="1" applyAlignment="1">
      <alignment horizontal="center" vertical="center"/>
    </xf>
    <xf numFmtId="164" fontId="4" fillId="0" borderId="0" xfId="0" applyNumberFormat="1" applyFont="1" applyFill="1" applyBorder="1" applyAlignment="1">
      <alignment horizontal="center" vertical="center"/>
    </xf>
    <xf numFmtId="0" fontId="3" fillId="0" borderId="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ssets.publishing.service.gov.uk/government/uploads/system/uploads/attachment_data/file/636138/Full_report.pdf" TargetMode="External"/><Relationship Id="rId117" Type="http://schemas.openxmlformats.org/officeDocument/2006/relationships/hyperlink" Target="https://webarchive.nationalarchives.gov.uk/ukgwa/20140603130647mp_/http:/assets.highways.gov.uk/our-road-network/pope/lnms/POPE_LNMS___A47_Honingham_Roundabout_Report___Final.pdf" TargetMode="External"/><Relationship Id="rId21" Type="http://schemas.openxmlformats.org/officeDocument/2006/relationships/hyperlink" Target="https://assets.publishing.service.gov.uk/government/uploads/system/uploads/attachment_data/file/636115/Full_report.pdf" TargetMode="External"/><Relationship Id="rId42" Type="http://schemas.openxmlformats.org/officeDocument/2006/relationships/hyperlink" Target="https://nationalhighways.co.uk/media/v50o2fqt/m1-j28-35a-pope-one-year-after.pdf" TargetMode="External"/><Relationship Id="rId47" Type="http://schemas.openxmlformats.org/officeDocument/2006/relationships/hyperlink" Target="https://webarchive.nationalarchives.gov.uk/ukgwa/20140603122103mp_/http:/assets.highways.gov.uk/our-road-network/pope/major-schemes/A1M-Wetherby-Walshford/A1%28M%29%20Wetherby%20to%20Walshford%20POPE%20FYA%20-%20website%20version.pdf" TargetMode="External"/><Relationship Id="rId63" Type="http://schemas.openxmlformats.org/officeDocument/2006/relationships/hyperlink" Target="https://webarchive.nationalarchives.gov.uk/ukgwa/20140603124731mp_/http:/assets.highways.gov.uk/our-road-network/pope/major-schemes/A421%20Great%20Barford%20Bypass/POPE_A421_Great_Barford_FYA_FINAL.pdf" TargetMode="External"/><Relationship Id="rId68" Type="http://schemas.openxmlformats.org/officeDocument/2006/relationships/hyperlink" Target="https://webarchive.nationalarchives.gov.uk/ukgwa/20140603122103mp_/http:/assets.highways.gov.uk/our-road-network/pope/major-schemes/A5-Nesscliffe-Bypass/A5%20Nesscliffe%20BP%20POPE%20FYA%20-%20website%20version.pdf" TargetMode="External"/><Relationship Id="rId84" Type="http://schemas.openxmlformats.org/officeDocument/2006/relationships/hyperlink" Target="https://webarchive.nationalarchives.gov.uk/ukgwa/20140603122103mp_/http:/assets.highways.gov.uk/our-road-network/pope/major-schemes/A66%20Stainburn%20%26%20Great%20Clifton%20Bypass/POPE%20_%20A66%20Stainburn%205YA%20report%20_%20final.pdf" TargetMode="External"/><Relationship Id="rId89" Type="http://schemas.openxmlformats.org/officeDocument/2006/relationships/hyperlink" Target="https://webarchive.nationalarchives.gov.uk/ukgwa/20140603123106mp_/http:/assets.highways.gov.uk/our-road-network/pope/major-schemes/M40A404%20Handy%20Cross%20Junction%20Improvement/POPE_M40_Handy_Cross_5YA_FINAL.pdf" TargetMode="External"/><Relationship Id="rId112" Type="http://schemas.openxmlformats.org/officeDocument/2006/relationships/hyperlink" Target="https://webarchive.nationalarchives.gov.uk/ukgwa/20140603130429mp_/http:/assets.highways.gov.uk/our-road-network/pope/lnms/POPE_LNMS___M1_J25_Safety_Improvements_Report___Final.pdf" TargetMode="External"/><Relationship Id="rId133" Type="http://schemas.openxmlformats.org/officeDocument/2006/relationships/hyperlink" Target="https://webarchive.nationalarchives.gov.uk/ukgwa/20140603130451mp_/http:/assets.highways.gov.uk/our-road-network/pope/lnms/POPE_LNMS___M5_J31_Lane_Drop_Report___Final.pdf" TargetMode="External"/><Relationship Id="rId138" Type="http://schemas.openxmlformats.org/officeDocument/2006/relationships/hyperlink" Target="https://webarchive.nationalarchives.gov.uk/ukgwa/20140603130846mp_/http:/assets.highways.gov.uk/our-road-network/pope/lnms/POPE_LNMS___M25_J18-19_Climbing_Lane_Report___Final.pdf" TargetMode="External"/><Relationship Id="rId16" Type="http://schemas.openxmlformats.org/officeDocument/2006/relationships/hyperlink" Target="https://assets.publishing.service.gov.uk/government/uploads/system/uploads/attachment_data/file/782632/POPE_A14_Kettering_Bypass_OYA_Report.pdf" TargetMode="External"/><Relationship Id="rId107" Type="http://schemas.openxmlformats.org/officeDocument/2006/relationships/hyperlink" Target="https://webarchive.nationalarchives.gov.uk/ukgwa/20140603130525mp_/http:/assets.highways.gov.uk/our-road-network/pope/lnms/POPE_LNMS___M62_J25_Eastbound_Entry_Slip_Report___Final.pdf" TargetMode="External"/><Relationship Id="rId11" Type="http://schemas.openxmlformats.org/officeDocument/2006/relationships/hyperlink" Target="https://assets.publishing.service.gov.uk/government/uploads/system/uploads/attachment_data/file/782590/POPE_A11_Fiveways_to_Thetford_OYA_Report.pdf" TargetMode="External"/><Relationship Id="rId32" Type="http://schemas.openxmlformats.org/officeDocument/2006/relationships/hyperlink" Target="https://assets.publishing.service.gov.uk/government/uploads/system/uploads/attachment_data/file/448746/POPE_M25_J27-30_OYA_Final.pdf" TargetMode="External"/><Relationship Id="rId37" Type="http://schemas.openxmlformats.org/officeDocument/2006/relationships/hyperlink" Target="https://assets.publishing.service.gov.uk/government/uploads/system/uploads/attachment_data/file/448771/A14_Haughley_FYA_report_Final__compressed_.pdf" TargetMode="External"/><Relationship Id="rId53" Type="http://schemas.openxmlformats.org/officeDocument/2006/relationships/hyperlink" Target="https://webarchive.nationalarchives.gov.uk/ukgwa/20140603122103mp_/http:/assets.highways.gov.uk/our-road-network/pope/major-schemes/A14-Rookery-Crossroads-GSJ/A14%20Rookery%20GSJ%20POPE%20OYA%20-%20website%20version.pdf" TargetMode="External"/><Relationship Id="rId58" Type="http://schemas.openxmlformats.org/officeDocument/2006/relationships/hyperlink" Target="https://webarchive.nationalarchives.gov.uk/ukgwa/20140603123625mp_/http:/assets.highways.gov.uk/our-road-network/pope/major-schemes/A30-Bodmin-Indian-Queens-Improvement/POPE___A30_Bodmin-Indian_Queens_FYA___Final.pdf" TargetMode="External"/><Relationship Id="rId74" Type="http://schemas.openxmlformats.org/officeDocument/2006/relationships/hyperlink" Target="https://webarchive.nationalarchives.gov.uk/ukgwa/20140603122103mp_/http:/assets.highways.gov.uk/our-road-network/pope/major-schemes/A6-Clapham-Bypass/POPE%20_%20A6%20Clapham%20FYA%20report%20_%20final.pdf" TargetMode="External"/><Relationship Id="rId79" Type="http://schemas.openxmlformats.org/officeDocument/2006/relationships/hyperlink" Target="https://webarchive.nationalarchives.gov.uk/ukgwa/20140603122103mp_/http:/assets.highways.gov.uk/our-road-network/pope/major-schemes/A63%20Selby%20Bypass/A63%20Selby%20BP%20POPE%20FYA%20-%20website%20version.pdf" TargetMode="External"/><Relationship Id="rId102" Type="http://schemas.openxmlformats.org/officeDocument/2006/relationships/hyperlink" Target="https://webarchive.nationalarchives.gov.uk/ukgwa/20140603130328mp_/http:/assets.highways.gov.uk/our-road-network/pope/lnms/POPE_LNMS___A66_Sadberge_GSJ_Report___Final.pdf" TargetMode="External"/><Relationship Id="rId123" Type="http://schemas.openxmlformats.org/officeDocument/2006/relationships/hyperlink" Target="https://webarchive.nationalarchives.gov.uk/ukgwa/20140603130221mp_/http:/assets.highways.gov.uk/our-road-network/pope/lnms/POPE_LNMS___A45_Wilby_Way_Report___Final.pdf" TargetMode="External"/><Relationship Id="rId128" Type="http://schemas.openxmlformats.org/officeDocument/2006/relationships/hyperlink" Target="https://webarchive.nationalarchives.gov.uk/ukgwa/20140603130210mp_/http:/assets.highways.gov.uk/our-road-network/pope/lnms/POPE%20LNMS%20_%20A35%20Dorchester%20-%20Stinsford%20Roundabout%20Improvements%20Report%20_%20Final.pdf" TargetMode="External"/><Relationship Id="rId144" Type="http://schemas.openxmlformats.org/officeDocument/2006/relationships/hyperlink" Target="https://webarchive.nationalarchives.gov.uk/ukgwa/20140603124943mp_/http:/assets.highways.gov.uk/our-road-network/pope/major-schemes/M5%20Climbing%20lanes/POPE_M5_Climbing_Lanes_5YA_Study_Final.pdf" TargetMode="External"/><Relationship Id="rId149" Type="http://schemas.openxmlformats.org/officeDocument/2006/relationships/hyperlink" Target="https://nationalhighways.co.uk/media/faih0do3/a556-knutsford-to-bowdon-pope-one-year-after-report.pdf" TargetMode="External"/><Relationship Id="rId5" Type="http://schemas.openxmlformats.org/officeDocument/2006/relationships/hyperlink" Target="https://assets.publishing.service.gov.uk/government/uploads/system/uploads/attachment_data/file/872128/M6_J8_J10a_POPE_FYA_with_foreword_FINAL_Jan_2020.pdf" TargetMode="External"/><Relationship Id="rId90" Type="http://schemas.openxmlformats.org/officeDocument/2006/relationships/hyperlink" Target="https://webarchive.nationalarchives.gov.uk/ukgwa/20140603124943mp_/http:/assets.highways.gov.uk/our-road-network/pope/major-schemes/M5%20Climbing%20lanes/POPE_M5_Climbing_Lanes_5YA_Study_Final.pdf" TargetMode="External"/><Relationship Id="rId95" Type="http://schemas.openxmlformats.org/officeDocument/2006/relationships/hyperlink" Target="https://webarchive.nationalarchives.gov.uk/ukgwa/20140603130551mp_/http:/assets.highways.gov.uk/our-road-network/pope/lnms/POPE_LNMS___M6_J40_Improvements_Report___Final.pdf" TargetMode="External"/><Relationship Id="rId22" Type="http://schemas.openxmlformats.org/officeDocument/2006/relationships/hyperlink" Target="https://assets.publishing.service.gov.uk/government/uploads/system/uploads/attachment_data/file/636087/Full_report.pdf" TargetMode="External"/><Relationship Id="rId27" Type="http://schemas.openxmlformats.org/officeDocument/2006/relationships/hyperlink" Target="https://assets.publishing.service.gov.uk/government/uploads/system/uploads/attachment_data/file/636105/Full_report.pdf" TargetMode="External"/><Relationship Id="rId43" Type="http://schemas.openxmlformats.org/officeDocument/2006/relationships/hyperlink" Target="https://nationalhighways.co.uk/media/uz5bnzsf/m3-junctions-2-to-4a-all-lane-running-one-year-post-opening-project-evaluation.pdf" TargetMode="External"/><Relationship Id="rId48" Type="http://schemas.openxmlformats.org/officeDocument/2006/relationships/hyperlink" Target="https://webarchive.nationalarchives.gov.uk/ukgwa/20140603122103mp_/http:/assets.highways.gov.uk/our-road-network/pope/major-schemes/A10-Wadesmill-to-Colliers-End-Bypass/POPE%20_%20A10%20Wadesmill%20FYA%20_%20website%20part%20B.pdf" TargetMode="External"/><Relationship Id="rId64" Type="http://schemas.openxmlformats.org/officeDocument/2006/relationships/hyperlink" Target="https://webarchive.nationalarchives.gov.uk/ukgwa/20140603123211mp_/http:/assets.highways.gov.uk/our-road-network/pope/major-schemes/A428%20Caxton%20Common%20to%20Hardwick%20Improvement/POPE___A428_Caxton_Common_to_Harwick_Improvement_FYA_final.pdf" TargetMode="External"/><Relationship Id="rId69" Type="http://schemas.openxmlformats.org/officeDocument/2006/relationships/hyperlink" Target="https://webarchive.nationalarchives.gov.uk/ukgwa/20140603122936mp_/http:/assets.highways.gov.uk/our-road-network/pope/major-schemes/A5-Weeford-Fazeley-Improvement/POPE_A5_Weeford_Fazeley_FYA%20_FINAL.pdf" TargetMode="External"/><Relationship Id="rId113" Type="http://schemas.openxmlformats.org/officeDocument/2006/relationships/hyperlink" Target="https://webarchive.nationalarchives.gov.uk/ukgwa/20140603130305mp_/http:/assets.highways.gov.uk/our-road-network/pope/lnms/POPE_LNMS___M1_J28_Capacity_Improvement_Scheme_Report___Final.pdf" TargetMode="External"/><Relationship Id="rId118" Type="http://schemas.openxmlformats.org/officeDocument/2006/relationships/hyperlink" Target="https://webarchive.nationalarchives.gov.uk/ukgwa/20140603130822mp_/http:/assets.highways.gov.uk/our-road-network/pope/lnms/A12%20Hatfield%20Peverel%20%28Junctions%2020b%20to%2021%29.pdf" TargetMode="External"/><Relationship Id="rId134" Type="http://schemas.openxmlformats.org/officeDocument/2006/relationships/hyperlink" Target="https://webarchive.nationalarchives.gov.uk/ukgwa/20140603130252mp_/http:/assets.highways.gov.uk/our-road-network/pope/lnms/POPE_LNMS___A2_Kingston_Bridleway_Bridge_Report___Final.pdf" TargetMode="External"/><Relationship Id="rId139" Type="http://schemas.openxmlformats.org/officeDocument/2006/relationships/hyperlink" Target="https://webarchive.nationalarchives.gov.uk/ukgwa/20140603130711mp_/http:/assets.highways.gov.uk/our-road-network/pope/lnms/POPE_LNMS___M25_J16-17_Climbing_Lane_Report___Final.pdf" TargetMode="External"/><Relationship Id="rId80" Type="http://schemas.openxmlformats.org/officeDocument/2006/relationships/hyperlink" Target="https://webarchive.nationalarchives.gov.uk/ukgwa/20140603122931mp_/http:/assets.highways.gov.uk/our-road-network/pope/major-schemes/A64%20Colton%20Lane%20GSJ/POPE_A64_Colton_Lane_5YA_final.pdf" TargetMode="External"/><Relationship Id="rId85" Type="http://schemas.openxmlformats.org/officeDocument/2006/relationships/hyperlink" Target="https://webarchive.nationalarchives.gov.uk/ukgwa/20140603123403mp_/http:/assets.highways.gov.uk/our-road-network/pope/major-schemes/A66%20Temple%20Sowerby%20Bypass%20%26%20Imp%20at%20Winderwath/A66_Temple_Sowerby_FYA_Report_Final.pdf" TargetMode="External"/><Relationship Id="rId150" Type="http://schemas.openxmlformats.org/officeDocument/2006/relationships/printerSettings" Target="../printerSettings/printerSettings1.bin"/><Relationship Id="rId12" Type="http://schemas.openxmlformats.org/officeDocument/2006/relationships/hyperlink" Target="https://assets.publishing.service.gov.uk/government/uploads/system/uploads/attachment_data/file/782599/POPE_A23_Handcross_to_Warninglid_OYA_Report.pdf" TargetMode="External"/><Relationship Id="rId17" Type="http://schemas.openxmlformats.org/officeDocument/2006/relationships/hyperlink" Target="https://assets.publishing.service.gov.uk/government/uploads/system/uploads/attachment_data/file/782634/POPE_M1_J25-28_FYA_Report.pdf" TargetMode="External"/><Relationship Id="rId25" Type="http://schemas.openxmlformats.org/officeDocument/2006/relationships/hyperlink" Target="https://assets.publishing.service.gov.uk/government/uploads/system/uploads/attachment_data/file/636090/Full_report.pdf" TargetMode="External"/><Relationship Id="rId33" Type="http://schemas.openxmlformats.org/officeDocument/2006/relationships/hyperlink" Target="https://assets.publishing.service.gov.uk/government/uploads/system/uploads/attachment_data/file/448780/A590_High_to_Low_Newton_Bypass_FYA_Report_FINAL.pdf" TargetMode="External"/><Relationship Id="rId38" Type="http://schemas.openxmlformats.org/officeDocument/2006/relationships/hyperlink" Target="https://nationalhighways.co.uk/media/ezmp00ee/m25-junction-30-a13-corridor-congestion-relieving-project-1-year-post-opening-project-evaluation-pope.pdf" TargetMode="External"/><Relationship Id="rId46" Type="http://schemas.openxmlformats.org/officeDocument/2006/relationships/hyperlink" Target="https://webarchive.nationalarchives.gov.uk/ukgwa/20140603123301mp_/http:/assets.highways.gov.uk/our-road-network/pope/major-schemes/A1M-Ferrybridge-Hook-Moor/POPE_A1M_Ferrybridge_FYA_FINAL.pdf" TargetMode="External"/><Relationship Id="rId59" Type="http://schemas.openxmlformats.org/officeDocument/2006/relationships/hyperlink" Target="https://webarchive.nationalarchives.gov.uk/ukgwa/20140603122103mp_/http:/assets.highways.gov.uk/our-road-network/pope/major-schemes/A30A382-Merrymeet-Junction/pope-a30-whiddond-down-fya-final.pdf" TargetMode="External"/><Relationship Id="rId67" Type="http://schemas.openxmlformats.org/officeDocument/2006/relationships/hyperlink" Target="https://webarchive.nationalarchives.gov.uk/ukgwa/20140603123240mp_/http:/assets.highways.gov.uk/our-road-network/pope/major-schemes/A47%20Thorney%20Bypass/POPE_A47_Thorney_FYA_Final.pdf" TargetMode="External"/><Relationship Id="rId103" Type="http://schemas.openxmlformats.org/officeDocument/2006/relationships/hyperlink" Target="https://webarchive.nationalarchives.gov.uk/ukgwa/20140603130905mp_/http:/assets.highways.gov.uk/our-road-network/pope/lnms/POPE_LNMS___A1%28M%29_Durham_Climbing_Lanes_%28Bradbury_to_Bowburn%29_Report___Final.pdf" TargetMode="External"/><Relationship Id="rId108" Type="http://schemas.openxmlformats.org/officeDocument/2006/relationships/hyperlink" Target="https://webarchive.nationalarchives.gov.uk/ukgwa/20140603131030mp_/http:/assets.highways.gov.uk/our-road-network/pope/lnms/POPE_LNMS___M62_J27_Westbound_Entry_Slip_Report___Final.pdf" TargetMode="External"/><Relationship Id="rId116" Type="http://schemas.openxmlformats.org/officeDocument/2006/relationships/hyperlink" Target="https://webarchive.nationalarchives.gov.uk/ukgwa/20140603130501mp_/http:/assets.highways.gov.uk/our-road-network/pope/lnms/POPE%20LNMS%20_%20A14%20Fen%20Ditton%20to%20Girton%20Safety%20Cameras%20Report%20_%20Final.pdf" TargetMode="External"/><Relationship Id="rId124" Type="http://schemas.openxmlformats.org/officeDocument/2006/relationships/hyperlink" Target="https://webarchive.nationalarchives.gov.uk/ukgwa/20140603130716mp_/http:/assets.highways.gov.uk/our-road-network/pope/lnms/POPE_LNMS___A14_Jane_Coston_Bridge_Report___Final.pdf" TargetMode="External"/><Relationship Id="rId129" Type="http://schemas.openxmlformats.org/officeDocument/2006/relationships/hyperlink" Target="https://webarchive.nationalarchives.gov.uk/ukgwa/20140603130919mp_/http:/assets.highways.gov.uk/our-road-network/pope/lnms/M5%20Junction%2012%20Improvements.pdf" TargetMode="External"/><Relationship Id="rId137" Type="http://schemas.openxmlformats.org/officeDocument/2006/relationships/hyperlink" Target="https://webarchive.nationalarchives.gov.uk/ukgwa/20140603130937mp_/http:/assets.highways.gov.uk/our-road-network/pope/lnms/POPE_LNMS___A21_John_s_Cross_Junction_Improvement_Report___Final.pdf" TargetMode="External"/><Relationship Id="rId20" Type="http://schemas.openxmlformats.org/officeDocument/2006/relationships/hyperlink" Target="https://assets.publishing.service.gov.uk/government/uploads/system/uploads/attachment_data/file/636120/Full_report.pdf" TargetMode="External"/><Relationship Id="rId41" Type="http://schemas.openxmlformats.org/officeDocument/2006/relationships/hyperlink" Target="https://nationalhighways.co.uk/media/ldzouc4q/a21-tonbridge-to-pembury-1ya-pope-report.pdf" TargetMode="External"/><Relationship Id="rId54" Type="http://schemas.openxmlformats.org/officeDocument/2006/relationships/hyperlink" Target="https://webarchive.nationalarchives.gov.uk/ukgwa/20140603122103mp_/http:/assets.highways.gov.uk/our-road-network/pope/major-schemes/A2-Bean-Cobham-Phase-1-Bean-Pepperhill/A2%20Bean%20to%20Cobham%20Phase%201%20%28FYA%29%20and%20Phase%202%20%28OYA%29%20-%20website%20version.pdf" TargetMode="External"/><Relationship Id="rId62" Type="http://schemas.openxmlformats.org/officeDocument/2006/relationships/hyperlink" Target="https://webarchive.nationalarchives.gov.uk/ukgwa/20140603123506mp_/http:/assets.highways.gov.uk/our-road-network/pope/major-schemes/A419%20Commonhead%20Junction/POPE_A419_Commonhead_FYA_final.pdf" TargetMode="External"/><Relationship Id="rId70" Type="http://schemas.openxmlformats.org/officeDocument/2006/relationships/hyperlink" Target="https://webarchive.nationalarchives.gov.uk/ukgwa/20140603122103mp_/http:/assets.highways.gov.uk/our-road-network/pope/major-schemes/A500%20Basford%20Hough%20Shavington%20Bypass/A500%20Basford%2C%20Shavington%20and%20Hough%20Bypass%20POPE%20FYA%20-%20website%20version.pdf" TargetMode="External"/><Relationship Id="rId75" Type="http://schemas.openxmlformats.org/officeDocument/2006/relationships/hyperlink" Target="https://webarchive.nationalarchives.gov.uk/ukgwa/20140603122103mp_/http:/assets.highways.gov.uk/our-road-network/pope/major-schemes/A6-Great-Glen-Bypass/POPE%20_%20A6%20Great%20Glen%20FYA%20report%20_%20final.pdf" TargetMode="External"/><Relationship Id="rId83" Type="http://schemas.openxmlformats.org/officeDocument/2006/relationships/hyperlink" Target="https://webarchive.nationalarchives.gov.uk/ukgwa/20140603124835mp_/http:/assets.highways.gov.uk/our-road-network/pope/major-schemes/A66%20Greta%20Bridge%20to%20Stephen%20Bank%20Improvement/A66_Greta_Bridge_FYA_Report_POPE_Final.pdf" TargetMode="External"/><Relationship Id="rId88" Type="http://schemas.openxmlformats.org/officeDocument/2006/relationships/hyperlink" Target="https://webarchive.nationalarchives.gov.uk/ukgwa/20140603122103mp_/http:/assets.highways.gov.uk/our-road-network/pope/major-schemes/M4%20Junction%2018%20Eastbound%20Diverge/pope-m4-j18-fya-report-final.pdf" TargetMode="External"/><Relationship Id="rId91" Type="http://schemas.openxmlformats.org/officeDocument/2006/relationships/hyperlink" Target="https://webarchive.nationalarchives.gov.uk/ukgwa/20140603122103mp_/http:/assets.highways.gov.uk/our-road-network/pope/major-schemes/M60%20J5-8%20Widening/POPE%20_%20M60%20J5-8%20OYA%20_%20Website%20part%20C.pdf" TargetMode="External"/><Relationship Id="rId96" Type="http://schemas.openxmlformats.org/officeDocument/2006/relationships/hyperlink" Target="https://webarchive.nationalarchives.gov.uk/ukgwa/20140603130442mp_/http:/assets.highways.gov.uk/our-road-network/pope/lnms/POPE_LNMS___A596___Calva_Brow_Junction_Improvement_Report___Final.pdf" TargetMode="External"/><Relationship Id="rId111" Type="http://schemas.openxmlformats.org/officeDocument/2006/relationships/hyperlink" Target="https://webarchive.nationalarchives.gov.uk/ukgwa/20140603130151mp_/http:/assets.highways.gov.uk/our-road-network/pope/lnms/POPE_LNMS___A46___A607_Hobby_Horse_Roundabout_Report___Final.pdf" TargetMode="External"/><Relationship Id="rId132" Type="http://schemas.openxmlformats.org/officeDocument/2006/relationships/hyperlink" Target="https://webarchive.nationalarchives.gov.uk/ukgwa/20140603131002mp_/http:/assets.highways.gov.uk/our-road-network/pope/lnms/POPE_LNMS___A30_Chiverton_Cross_Report___Final.pdf" TargetMode="External"/><Relationship Id="rId140" Type="http://schemas.openxmlformats.org/officeDocument/2006/relationships/hyperlink" Target="https://webarchive.nationalarchives.gov.uk/ukgwa/20140603130422mp_/http:/assets.highways.gov.uk/our-road-network/pope/lnms/POPE_LNMS___M25_J27-28_Climbing_Lane_Report___Final.pdf" TargetMode="External"/><Relationship Id="rId145" Type="http://schemas.openxmlformats.org/officeDocument/2006/relationships/hyperlink" Target="https://webarchive.nationalarchives.gov.uk/ukgwa/20140603124943mp_/http:/assets.highways.gov.uk/our-road-network/pope/major-schemes/M5%20Climbing%20lanes/POPE_M5_Climbing_Lanes_5YA_Study_Final.pdf" TargetMode="External"/><Relationship Id="rId1" Type="http://schemas.openxmlformats.org/officeDocument/2006/relationships/hyperlink" Target="https://nationalhighways.co.uk/media/yb4d53ab/pope-m1-j10-to-j13-five-year-evaluation.pdf" TargetMode="External"/><Relationship Id="rId6" Type="http://schemas.openxmlformats.org/officeDocument/2006/relationships/hyperlink" Target="https://assets.publishing.service.gov.uk/government/uploads/system/uploads/attachment_data/file/872130/M6_J10a_J13_POPE_OYA_with_foreword_FINAL_Jan_2020.pdf" TargetMode="External"/><Relationship Id="rId15" Type="http://schemas.openxmlformats.org/officeDocument/2006/relationships/hyperlink" Target="https://assets.publishing.service.gov.uk/government/uploads/system/uploads/attachment_data/file/782623/POPE_A453_Widening_OYA_Report.pdf" TargetMode="External"/><Relationship Id="rId23" Type="http://schemas.openxmlformats.org/officeDocument/2006/relationships/hyperlink" Target="https://assets.publishing.service.gov.uk/government/uploads/system/uploads/attachment_data/file/636109/Full_report.pdf" TargetMode="External"/><Relationship Id="rId28" Type="http://schemas.openxmlformats.org/officeDocument/2006/relationships/hyperlink" Target="https://assets.publishing.service.gov.uk/government/uploads/system/uploads/attachment_data/file/636102/Full_report.pdf" TargetMode="External"/><Relationship Id="rId36" Type="http://schemas.openxmlformats.org/officeDocument/2006/relationships/hyperlink" Target="https://assets.publishing.service.gov.uk/government/uploads/system/uploads/attachment_data/file/387293/POPE___M27_J11-12_FYA___Final.pdf" TargetMode="External"/><Relationship Id="rId49" Type="http://schemas.openxmlformats.org/officeDocument/2006/relationships/hyperlink" Target="https://webarchive.nationalarchives.gov.uk/ukgwa/20140603122103mp_/http:/assets.highways.gov.uk/our-road-network/pope/major-schemes/A1033%20Hedon%20Road%20Improvement/POPE%20_%20A1033%20Hedon%20Rd%20FYA%20_%20final.pdf" TargetMode="External"/><Relationship Id="rId57" Type="http://schemas.openxmlformats.org/officeDocument/2006/relationships/hyperlink" Target="https://webarchive.nationalarchives.gov.uk/ukgwa/20140603122103mp_/http:/assets.highways.gov.uk/our-road-network/pope/major-schemes/A27-Polegate-Bypass/A27%20Polegate%20POPE%20FYA%20-%20website%20version.pdf" TargetMode="External"/><Relationship Id="rId106" Type="http://schemas.openxmlformats.org/officeDocument/2006/relationships/hyperlink" Target="https://webarchive.nationalarchives.gov.uk/ukgwa/20140603130258mp_/http:/assets.highways.gov.uk/our-road-network/pope/lnms/POPE_LNMS___A19_Black_Swan_Bridge_Report___Final.pdf" TargetMode="External"/><Relationship Id="rId114" Type="http://schemas.openxmlformats.org/officeDocument/2006/relationships/hyperlink" Target="https://webarchive.nationalarchives.gov.uk/ukgwa/20140603130959mp_/http:/assets.highways.gov.uk/our-road-network/pope/lnms/POPE_LNMS___A45___A445_Ryton-on-Dunsmore_Junction_Improvement_Report___Final.pdf" TargetMode="External"/><Relationship Id="rId119" Type="http://schemas.openxmlformats.org/officeDocument/2006/relationships/hyperlink" Target="https://webarchive.nationalarchives.gov.uk/ukgwa/20140603130633mp_/http:/assets.highways.gov.uk/our-road-network/pope/lnms/POPE_LNMS___A12_Stanway_to_Spring_Lane_Interchange_Report___Final.pdf" TargetMode="External"/><Relationship Id="rId127" Type="http://schemas.openxmlformats.org/officeDocument/2006/relationships/hyperlink" Target="https://webarchive.nationalarchives.gov.uk/ukgwa/20140603130832mp_/http:/assets.highways.gov.uk/our-road-network/pope/lnms/POPE%20LNMS%20_%20A35%20Dorchester%20-%20Weymouth%20Road%20Roundabout%20Improvements%20Report%20_%20Final.pdf" TargetMode="External"/><Relationship Id="rId10" Type="http://schemas.openxmlformats.org/officeDocument/2006/relationships/hyperlink" Target="https://assets.publishing.service.gov.uk/government/uploads/system/uploads/attachment_data/file/782584/POPE_A3_Hindhead_FYA_Report.pdf" TargetMode="External"/><Relationship Id="rId31" Type="http://schemas.openxmlformats.org/officeDocument/2006/relationships/hyperlink" Target="https://assets.publishing.service.gov.uk/government/uploads/system/uploads/attachment_data/file/450897/POPE_A27_Southerham-Beddingham_FYA_final.pdf" TargetMode="External"/><Relationship Id="rId44" Type="http://schemas.openxmlformats.org/officeDocument/2006/relationships/hyperlink" Target="https://webarchive.nationalarchives.gov.uk/ukgwa/20140603124256/http:/assets.highways.gov.uk/our-road-network/pope/major-schemes/A1-Stannington-Junction/POPE%20_%20A1%20Stannington%20FYA%20_%20final.pdf" TargetMode="External"/><Relationship Id="rId52" Type="http://schemas.openxmlformats.org/officeDocument/2006/relationships/hyperlink" Target="https://webarchive.nationalarchives.gov.uk/ukgwa/20140603122103mp_/http:/assets.highways.gov.uk/our-road-network/pope/major-schemes/A120%20Stansted%20to%20Braintree%20Improvement/POPE%20_%20A120%20Stansted%20to%20Braintree%20FYA%20_%20website%20part%20B.pdf" TargetMode="External"/><Relationship Id="rId60" Type="http://schemas.openxmlformats.org/officeDocument/2006/relationships/hyperlink" Target="https://webarchive.nationalarchives.gov.uk/ukgwa/20140603122103mp_/http:/assets.highways.gov.uk/our-road-network/pope/major-schemes/A34-ChieveleyM4-Jct-13-Improvement/POPE%20_%20A34%20Chieveley%20FYA%20_%20final.pdf" TargetMode="External"/><Relationship Id="rId65" Type="http://schemas.openxmlformats.org/officeDocument/2006/relationships/hyperlink" Target="https://webarchive.nationalarchives.gov.uk/ukgwa/20140603122103mp_/http:/assets.highways.gov.uk/our-road-network/pope/major-schemes/A43%20Silverstone%20Bypass%20A43%20Whitfield%20Turn%20A43-M40-B4031/POPE%20_%20A43%20Silverstone%20FYA%20report%20_%20final.pdf" TargetMode="External"/><Relationship Id="rId73" Type="http://schemas.openxmlformats.org/officeDocument/2006/relationships/hyperlink" Target="https://webarchive.nationalarchives.gov.uk/ukgwa/20140603122103mp_/http:/assets.highways.gov.uk/our-road-network/pope/major-schemes/A6-Alvaston-Improvement/POPE%20_%20A6%20Alvason%205YA%20_%20website%20part%20B.pdf" TargetMode="External"/><Relationship Id="rId78" Type="http://schemas.openxmlformats.org/officeDocument/2006/relationships/hyperlink" Target="https://webarchive.nationalarchives.gov.uk/ukgwa/20140603124001mp_/http:/assets.highways.gov.uk/our-road-network/pope/major-schemes/A63%20Melton%20Grade%20Separated%20Junction/POPE_A63_Melton_GSJ_FYA_FINAL.pdf" TargetMode="External"/><Relationship Id="rId81" Type="http://schemas.openxmlformats.org/officeDocument/2006/relationships/hyperlink" Target="https://webarchive.nationalarchives.gov.uk/ukgwa/20140603122103mp_/http:/assets.highways.gov.uk/our-road-network/pope/major-schemes/A650%20Bingley%20Relief%20Road/POPE%20_%20A650%20Bingley%20FYA%20_%20website%20part%20C.pdf" TargetMode="External"/><Relationship Id="rId86" Type="http://schemas.openxmlformats.org/officeDocument/2006/relationships/hyperlink" Target="https://webarchive.nationalarchives.gov.uk/ukgwa/20140603122103mp_/http:/assets.highways.gov.uk/our-road-network/pope/major-schemes/M1%20J31%20to%20J32%20Widening/POPE%20_%20M1%20J31-32%20OYA%20_%20website%20part%20B.pdf" TargetMode="External"/><Relationship Id="rId94" Type="http://schemas.openxmlformats.org/officeDocument/2006/relationships/hyperlink" Target="https://webarchive.nationalarchives.gov.uk/ukgwa/20140603130745mp_/http:/assets.highways.gov.uk/our-road-network/pope/lnms/POPE_LNMS___M62_J10_Westbound_Diverge_Report___Final.pdf" TargetMode="External"/><Relationship Id="rId99" Type="http://schemas.openxmlformats.org/officeDocument/2006/relationships/hyperlink" Target="https://webarchive.nationalarchives.gov.uk/ukgwa/20140603130925mp_/http:/assets.highways.gov.uk/our-road-network/pope/lnms/POPE%20LNMS%20_%20A1%28M%29%20_%20M18%20Wadworth%20Interchange%20Signalisation%20Report%20_%20Final.pdf" TargetMode="External"/><Relationship Id="rId101" Type="http://schemas.openxmlformats.org/officeDocument/2006/relationships/hyperlink" Target="https://webarchive.nationalarchives.gov.uk/ukgwa/20140603130321mp_/http:/assets.highways.gov.uk/our-road-network/pope/lnms/A64%20Hopgrove%20Roundabouts.pdf" TargetMode="External"/><Relationship Id="rId122" Type="http://schemas.openxmlformats.org/officeDocument/2006/relationships/hyperlink" Target="https://webarchive.nationalarchives.gov.uk/ukgwa/20140603130538mp_/http:/assets.highways.gov.uk/our-road-network/pope/lnms/POPE_LNMS___A14_Huntingdon_to_Cambridge_Safety_Cameras_Report___Final.pdf" TargetMode="External"/><Relationship Id="rId130" Type="http://schemas.openxmlformats.org/officeDocument/2006/relationships/hyperlink" Target="https://webarchive.nationalarchives.gov.uk/ukgwa/20140603130559mp_/http:/assets.highways.gov.uk/our-road-network/pope/lnms/POPE_LNMS___M4___M5_Almondsbury_Interchange_Phase_2A_Report___Final.pdf" TargetMode="External"/><Relationship Id="rId135" Type="http://schemas.openxmlformats.org/officeDocument/2006/relationships/hyperlink" Target="https://webarchive.nationalarchives.gov.uk/ukgwa/20140603130913mp_/http:/assets.highways.gov.uk/our-road-network/pope/lnms/POPE_LNMS___M20_M26_Street_Lighting_Report___Final.pdf" TargetMode="External"/><Relationship Id="rId143" Type="http://schemas.openxmlformats.org/officeDocument/2006/relationships/hyperlink" Target="https://webarchive.nationalarchives.gov.uk/ukgwa/20140603124943mp_/http:/assets.highways.gov.uk/our-road-network/pope/major-schemes/M5%20Climbing%20lanes/POPE_M5_Climbing_Lanes_5YA_Study_Final.pdf" TargetMode="External"/><Relationship Id="rId148" Type="http://schemas.openxmlformats.org/officeDocument/2006/relationships/hyperlink" Target="https://nationalhighways.co.uk/media/t2upwjfp/a45-a46-tollbar-one-year-post-opening-evaluation.pdf" TargetMode="External"/><Relationship Id="rId151" Type="http://schemas.openxmlformats.org/officeDocument/2006/relationships/vmlDrawing" Target="../drawings/vmlDrawing1.vml"/><Relationship Id="rId4" Type="http://schemas.openxmlformats.org/officeDocument/2006/relationships/hyperlink" Target="https://assets.publishing.service.gov.uk/government/uploads/system/uploads/attachment_data/file/872126/M6_J5_J8_POPE_OYA_with_foreword_FINAL_Jan_2020.pdf" TargetMode="External"/><Relationship Id="rId9" Type="http://schemas.openxmlformats.org/officeDocument/2006/relationships/hyperlink" Target="https://assets.publishing.service.gov.uk/government/uploads/system/uploads/attachment_data/file/782573/POPE_M40_J15_Longbridge_FYA_Report.pdf" TargetMode="External"/><Relationship Id="rId13" Type="http://schemas.openxmlformats.org/officeDocument/2006/relationships/hyperlink" Target="https://assets.publishing.service.gov.uk/government/uploads/system/uploads/attachment_data/file/782604/POPE_A46_Newark_to_Widmerpool_FYA_Report.pdf" TargetMode="External"/><Relationship Id="rId18" Type="http://schemas.openxmlformats.org/officeDocument/2006/relationships/hyperlink" Target="https://assets.publishing.service.gov.uk/government/uploads/system/uploads/attachment_data/file/636127/Full_report.pdf" TargetMode="External"/><Relationship Id="rId39" Type="http://schemas.openxmlformats.org/officeDocument/2006/relationships/hyperlink" Target="https://nationalhighways.co.uk/media/hsdf42u4/a5-m1-dunstable-northern-bypass-1-year-after-pope-report.pdf" TargetMode="External"/><Relationship Id="rId109" Type="http://schemas.openxmlformats.org/officeDocument/2006/relationships/hyperlink" Target="https://webarchive.nationalarchives.gov.uk/ukgwa/20140603130340mp_/http:/assets.highways.gov.uk/our-road-network/pope/lnms/POPE_LNMS___A64___Top_Lane_Copmanthorpe_Junction_Improvement_Report___Final.pdf" TargetMode="External"/><Relationship Id="rId34" Type="http://schemas.openxmlformats.org/officeDocument/2006/relationships/hyperlink" Target="https://assets.publishing.service.gov.uk/government/uploads/system/uploads/attachment_data/file/442347/POPE___A66_Long_Newton_Junction_5YA___Final.pdf" TargetMode="External"/><Relationship Id="rId50" Type="http://schemas.openxmlformats.org/officeDocument/2006/relationships/hyperlink" Target="https://webarchive.nationalarchives.gov.uk/ukgwa/20140603122103mp_/http:/assets.highways.gov.uk/our-road-network/pope/major-schemes/A11-Attleborough-Bypass/pope-a11-attleborough-bypass-fya-final.pdf" TargetMode="External"/><Relationship Id="rId55" Type="http://schemas.openxmlformats.org/officeDocument/2006/relationships/hyperlink" Target="https://webarchive.nationalarchives.gov.uk/ukgwa/20140603122103mp_/http:/assets.highways.gov.uk/our-road-network/pope/major-schemes/A21-Lamberhurst-Bypass/POPE%20_%20A21%20Lamberhurst%20FYA%20_%20Website%20part%20E.pdf" TargetMode="External"/><Relationship Id="rId76" Type="http://schemas.openxmlformats.org/officeDocument/2006/relationships/hyperlink" Target="https://webarchive.nationalarchives.gov.uk/ukgwa/20140603122103mp_/http:/assets.highways.gov.uk/our-road-network/pope/major-schemes/A6-Rothwell-Desborough-Bypass/POPE%20_%20A6%20Rothwell%20-%20Desborough%20FYA%20report%20_%20final.pdf" TargetMode="External"/><Relationship Id="rId97" Type="http://schemas.openxmlformats.org/officeDocument/2006/relationships/hyperlink" Target="https://webarchive.nationalarchives.gov.uk/ukgwa/20140603131014mp_/http:/assets.highways.gov.uk/our-road-network/pope/lnms/POPE_LNMS___A596_Northside_Junction_Improvement_Report___Final.pdf" TargetMode="External"/><Relationship Id="rId104" Type="http://schemas.openxmlformats.org/officeDocument/2006/relationships/hyperlink" Target="https://webarchive.nationalarchives.gov.uk/ukgwa/20140603131021mp_/http:/assets.highways.gov.uk/our-road-network/pope/lnms/POPE_LNMS___A1_Rainton_Crossroads_Report___Final.pdf" TargetMode="External"/><Relationship Id="rId120" Type="http://schemas.openxmlformats.org/officeDocument/2006/relationships/hyperlink" Target="https://webarchive.nationalarchives.gov.uk/ukgwa/20140603130316mp_/http:/assets.highways.gov.uk/our-road-network/pope/lnms/POPE_LNMS___A14_Spittals_Interchange_Report___Final.pdf" TargetMode="External"/><Relationship Id="rId125" Type="http://schemas.openxmlformats.org/officeDocument/2006/relationships/hyperlink" Target="https://webarchive.nationalarchives.gov.uk/ukgwa/20140603130811mp_/http:/assets.highways.gov.uk/our-road-network/pope/lnms/POPE_LNMS___A47___A10_Hardwick_Roundabout_Report___Final.pdf" TargetMode="External"/><Relationship Id="rId141" Type="http://schemas.openxmlformats.org/officeDocument/2006/relationships/hyperlink" Target="https://assets.publishing.service.gov.uk/government/uploads/system/uploads/attachment_data/file/636112/Full_report.pdf" TargetMode="External"/><Relationship Id="rId146" Type="http://schemas.openxmlformats.org/officeDocument/2006/relationships/hyperlink" Target="https://assets.publishing.service.gov.uk/government/uploads/system/uploads/attachment_data/file/636112/Full_report.pdf" TargetMode="External"/><Relationship Id="rId7" Type="http://schemas.openxmlformats.org/officeDocument/2006/relationships/hyperlink" Target="https://assets.publishing.service.gov.uk/government/uploads/system/uploads/attachment_data/file/872132/M25_J5_J7_POPE_OYA_with_foreword_FINAL_Jan_2020.pdf" TargetMode="External"/><Relationship Id="rId71" Type="http://schemas.openxmlformats.org/officeDocument/2006/relationships/hyperlink" Target="https://webarchive.nationalarchives.gov.uk/ukgwa/20140603124823mp_/http:/assets.highways.gov.uk/our-road-network/pope/major-schemes/A500%20City%20Road%20%26%20Stoke%20Junction%20Improvement/POPE_A500_City_Rd_Stoke_Rd_FYA_final.pdf" TargetMode="External"/><Relationship Id="rId92" Type="http://schemas.openxmlformats.org/officeDocument/2006/relationships/hyperlink" Target="https://webarchive.nationalarchives.gov.uk/ukgwa/20140603130246mp_/http:/assets.highways.gov.uk/our-road-network/pope/lnms/POPE_LNMS___M6_J32_SB_Widening_Report___Final.pdf" TargetMode="External"/><Relationship Id="rId2" Type="http://schemas.openxmlformats.org/officeDocument/2006/relationships/hyperlink" Target="https://assets.publishing.service.gov.uk/government/uploads/system/uploads/attachment_data/file/872103/M1_J39_J42_POPE_OYA_with_foreword_FINAL_Jan_2020.pdf" TargetMode="External"/><Relationship Id="rId29" Type="http://schemas.openxmlformats.org/officeDocument/2006/relationships/hyperlink" Target="https://assets.publishing.service.gov.uk/government/uploads/system/uploads/attachment_data/file/636097/Full_report.pdf" TargetMode="External"/><Relationship Id="rId24" Type="http://schemas.openxmlformats.org/officeDocument/2006/relationships/hyperlink" Target="https://assets.publishing.service.gov.uk/government/uploads/system/uploads/attachment_data/file/636094/Final_report.pdf" TargetMode="External"/><Relationship Id="rId40" Type="http://schemas.openxmlformats.org/officeDocument/2006/relationships/hyperlink" Target="https://nationalhighways.co.uk/media/vnvbiop3/a1-coalhouse-to-metro-centre-1ya-pope-report.pdf" TargetMode="External"/><Relationship Id="rId45" Type="http://schemas.openxmlformats.org/officeDocument/2006/relationships/hyperlink" Target="https://webarchive.nationalarchives.gov.uk/ukgwa/20140603122103mp_/http:/assets.highways.gov.uk/our-road-network/pope/major-schemes/A1-Willowburn-Denwick-Improvement/POPE%20_%20A1%20Willowburn%20to%20Denwick%20FYA%20report%20_%20final.pdf" TargetMode="External"/><Relationship Id="rId66" Type="http://schemas.openxmlformats.org/officeDocument/2006/relationships/hyperlink" Target="https://webarchive.nationalarchives.gov.uk/ukgwa/20140603122103mp_/http:/assets.highways.gov.uk/our-road-network/pope/major-schemes/A46%20Newark%20-%20Lincoln%20Improvement/POPE%20_%20A46%20Newark%20Lincoln%205YA%20report%20_%20final.pdf" TargetMode="External"/><Relationship Id="rId87" Type="http://schemas.openxmlformats.org/officeDocument/2006/relationships/hyperlink" Target="https://webarchive.nationalarchives.gov.uk/ukgwa/20140603122103mp_/http:/assets.highways.gov.uk/our-road-network/pope/major-schemes/M25%20J12-15%20Widening/POPE%20_%20M25%20J12-15%20FYA%20report%20_%20final%20web%20version.pdf" TargetMode="External"/><Relationship Id="rId110" Type="http://schemas.openxmlformats.org/officeDocument/2006/relationships/hyperlink" Target="https://webarchive.nationalarchives.gov.uk/ukgwa/20140603130617mp_/http:/assets.highways.gov.uk/our-road-network/pope/lnms/POPE_LNMS___A523_Leek_to_Hazel_Grove_Report___Final.pdf" TargetMode="External"/><Relationship Id="rId115" Type="http://schemas.openxmlformats.org/officeDocument/2006/relationships/hyperlink" Target="https://webarchive.nationalarchives.gov.uk/ukgwa/20140603130355mp_/http:/assets.highways.gov.uk/our-road-network/pope/lnms/POPE_LNMS___A5_Bayleys_Roundabout_Report___Final.pdf" TargetMode="External"/><Relationship Id="rId131" Type="http://schemas.openxmlformats.org/officeDocument/2006/relationships/hyperlink" Target="https://webarchive.nationalarchives.gov.uk/ukgwa/20140603130943mp_/http:/assets.highways.gov.uk/our-road-network/pope/lnms/POPE_LNMS___A419_Calcutt_Access_Roads_Report___Final.pdf" TargetMode="External"/><Relationship Id="rId136" Type="http://schemas.openxmlformats.org/officeDocument/2006/relationships/hyperlink" Target="https://webarchive.nationalarchives.gov.uk/ukgwa/20140603130408mp_/http:/assets.highways.gov.uk/our-road-network/pope/lnms/POPE_LNMS___M11_J4_Northbound_Slip_Road_Merge_Report___Final.pdf" TargetMode="External"/><Relationship Id="rId61" Type="http://schemas.openxmlformats.org/officeDocument/2006/relationships/hyperlink" Target="https://webarchive.nationalarchives.gov.uk/ukgwa/20140603122103mp_/http:/assets.highways.gov.uk/our-road-network/pope/major-schemes/A41%20Aston%20Clinton%20Bypass/A41%20Aston%20Clinton%20BP%20POPE%20FYA%20-%20website%20version.pdf" TargetMode="External"/><Relationship Id="rId82" Type="http://schemas.openxmlformats.org/officeDocument/2006/relationships/hyperlink" Target="https://webarchive.nationalarchives.gov.uk/ukgwa/20140603124907mp_/http:/assets.highways.gov.uk/our-road-network/pope/major-schemes/A66%20Carkin%20Moor%20to%20Scotch%20Corner%20Improvement/pope___A66_Carkin_Moor_to_Scotch_Corner_FYA___report___Final.pdf" TargetMode="External"/><Relationship Id="rId152" Type="http://schemas.openxmlformats.org/officeDocument/2006/relationships/comments" Target="../comments1.xml"/><Relationship Id="rId19" Type="http://schemas.openxmlformats.org/officeDocument/2006/relationships/hyperlink" Target="https://assets.publishing.service.gov.uk/government/uploads/system/uploads/attachment_data/file/636124/Full_report.pdf" TargetMode="External"/><Relationship Id="rId14" Type="http://schemas.openxmlformats.org/officeDocument/2006/relationships/hyperlink" Target="https://assets.publishing.service.gov.uk/government/uploads/system/uploads/attachment_data/file/782616/POPE_A421_Bedford_FYA_Report.pdf" TargetMode="External"/><Relationship Id="rId30" Type="http://schemas.openxmlformats.org/officeDocument/2006/relationships/hyperlink" Target="https://assets.publishing.service.gov.uk/government/uploads/system/uploads/attachment_data/file/515795/POPE___M62_J25-30_SM_OYA_Final_Report.pdf" TargetMode="External"/><Relationship Id="rId35" Type="http://schemas.openxmlformats.org/officeDocument/2006/relationships/hyperlink" Target="https://assets.publishing.service.gov.uk/government/uploads/system/uploads/attachment_data/file/387301/POPE___M25_J28_Brook_Street_Five_Year_After_Study___Final.pdf" TargetMode="External"/><Relationship Id="rId56" Type="http://schemas.openxmlformats.org/officeDocument/2006/relationships/hyperlink" Target="https://webarchive.nationalarchives.gov.uk/ukgwa/20140603123049mp_/http:/assets.highways.gov.uk/our-road-network/pope/major-schemes/A249%20Iwade%20-%20Queenborough%20Improvement%20%28DBFO%29/POPE_A249_Iwade_Queenborough_FYA_FINAL.pdf" TargetMode="External"/><Relationship Id="rId77" Type="http://schemas.openxmlformats.org/officeDocument/2006/relationships/hyperlink" Target="https://webarchive.nationalarchives.gov.uk/ukgwa/20140603122103mp_/http:/assets.highways.gov.uk/our-road-network/pope/major-schemes/A6-Rushden-and-Higham-Ferrers-Bypass/POPE%20_%20A6%20Rushden%20%26%20Higham%20Ferrers%20FYA%20report%20_%20final.pdf" TargetMode="External"/><Relationship Id="rId100" Type="http://schemas.openxmlformats.org/officeDocument/2006/relationships/hyperlink" Target="https://webarchive.nationalarchives.gov.uk/ukgwa/20140603130228mp_/http:/assets.highways.gov.uk/our-road-network/pope/lnms/POPE%20LNMS%20_%20M1%20J34%20North%20Roundabout%20Signalisation%20Report%20_%20Final.pdf" TargetMode="External"/><Relationship Id="rId105" Type="http://schemas.openxmlformats.org/officeDocument/2006/relationships/hyperlink" Target="https://webarchive.nationalarchives.gov.uk/ukgwa/20140603130852mp_/http:/assets.highways.gov.uk/our-road-network/pope/lnms/POPE_LNMS___A63_Garrison_Road_Roundabout_Report___Final.pdf" TargetMode="External"/><Relationship Id="rId126" Type="http://schemas.openxmlformats.org/officeDocument/2006/relationships/hyperlink" Target="https://webarchive.nationalarchives.gov.uk/ukgwa/20140603130704mp_/http:/assets.highways.gov.uk/our-road-network/pope/lnms/POPE_LNMS___A5_Dunstable_Queue_Relocation_-_Re-Evaluation_Report___Final.pdf" TargetMode="External"/><Relationship Id="rId147" Type="http://schemas.openxmlformats.org/officeDocument/2006/relationships/hyperlink" Target="https://nationalhighways.co.uk/media/v00b2zum/m1-j45-one-year-post-opening-evaluation.pdf" TargetMode="External"/><Relationship Id="rId8" Type="http://schemas.openxmlformats.org/officeDocument/2006/relationships/hyperlink" Target="https://assets.publishing.service.gov.uk/government/uploads/system/uploads/attachment_data/file/872134/M25_J23_J27_POPE_OYA_with_foreword_FINAL_Jan_2020.pdf" TargetMode="External"/><Relationship Id="rId51" Type="http://schemas.openxmlformats.org/officeDocument/2006/relationships/hyperlink" Target="https://webarchive.nationalarchives.gov.uk/ukgwa/20140603122103mp_/http:/assets.highways.gov.uk/our-road-network/pope/major-schemes/A11-Roudham-Heath-Attleborough-Improvement/A11%20Roudham%20to%20Attleborough%20POPE%20FYA%20-%20Website%20version.pdf" TargetMode="External"/><Relationship Id="rId72" Type="http://schemas.openxmlformats.org/officeDocument/2006/relationships/hyperlink" Target="https://webarchive.nationalarchives.gov.uk/ukgwa/20140603122103mp_/http:/assets.highways.gov.uk/our-road-network/pope/major-schemes/a595-parton-lillyhall/a595-parton-lillyhall-final.pdf" TargetMode="External"/><Relationship Id="rId93" Type="http://schemas.openxmlformats.org/officeDocument/2006/relationships/hyperlink" Target="https://webarchive.nationalarchives.gov.uk/ukgwa/20140603130520mp_/http:/assets.highways.gov.uk/our-road-network/pope/lnms/POPE_LNMS___A55___A483_Junction_Improvement_Segregated_Left-Turn_Lane_Report___Final.pdf" TargetMode="External"/><Relationship Id="rId98" Type="http://schemas.openxmlformats.org/officeDocument/2006/relationships/hyperlink" Target="https://webarchive.nationalarchives.gov.uk/ukgwa/20140603130753mp_/http:/assets.highways.gov.uk/our-road-network/pope/lnms/POPE%20LNMS%20_%20A1%20_%20A69%20Denton%20Interchange%20Signalisation%20Report%20_%20Final.pdf" TargetMode="External"/><Relationship Id="rId121" Type="http://schemas.openxmlformats.org/officeDocument/2006/relationships/hyperlink" Target="https://webarchive.nationalarchives.gov.uk/ukgwa/20140603130200mp_/http:/assets.highways.gov.uk/our-road-network/pope/lnms/POPE_LNMS___A14_Brampton_Hut_Interchange_Report___Final.pdf" TargetMode="External"/><Relationship Id="rId142" Type="http://schemas.openxmlformats.org/officeDocument/2006/relationships/hyperlink" Target="https://assets.publishing.service.gov.uk/government/uploads/system/uploads/attachment_data/file/387327/POPE___M25_J16-23_OYA___Final.pdf" TargetMode="External"/><Relationship Id="rId3" Type="http://schemas.openxmlformats.org/officeDocument/2006/relationships/hyperlink" Target="https://assets.publishing.service.gov.uk/government/uploads/system/uploads/attachment_data/file/872109/M4_M5_POPE_OYA_with_foreword_FINAL_Jan_202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71"/>
  <sheetViews>
    <sheetView tabSelected="1" zoomScaleNormal="100" workbookViewId="0">
      <pane ySplit="1710" activePane="bottomLeft"/>
      <selection activeCell="K1" sqref="K1"/>
      <selection pane="bottomLeft" activeCell="D3" sqref="D3"/>
    </sheetView>
  </sheetViews>
  <sheetFormatPr defaultRowHeight="25.5" customHeight="1" x14ac:dyDescent="0.25"/>
  <cols>
    <col min="1" max="1" width="44.85546875" style="11" customWidth="1"/>
    <col min="2" max="2" width="43.28515625" style="4" customWidth="1"/>
    <col min="3" max="3" width="14" style="1" customWidth="1"/>
    <col min="4" max="4" width="9.7109375" style="1" customWidth="1"/>
    <col min="5" max="5" width="10.85546875" style="1" customWidth="1"/>
    <col min="6" max="6" width="9.7109375" style="1" customWidth="1"/>
    <col min="7" max="8" width="9.7109375" style="5" customWidth="1"/>
    <col min="9" max="9" width="19.140625" style="2" customWidth="1"/>
    <col min="10" max="10" width="9.140625" style="1" customWidth="1"/>
    <col min="11" max="11" width="17" style="1" customWidth="1"/>
    <col min="12" max="13" width="9.42578125" style="1" customWidth="1"/>
    <col min="14" max="21" width="13.5703125" style="3" customWidth="1"/>
    <col min="22" max="22" width="15.7109375" style="1" customWidth="1"/>
    <col min="23" max="23" width="13.5703125" style="1" customWidth="1"/>
    <col min="24" max="24" width="10.7109375" style="1" customWidth="1"/>
    <col min="25" max="25" width="13.42578125" style="1" customWidth="1"/>
    <col min="26" max="26" width="9.85546875" style="6" customWidth="1"/>
    <col min="27" max="27" width="10.28515625" style="8" customWidth="1"/>
    <col min="28" max="28" width="12.42578125" style="10" customWidth="1"/>
    <col min="29" max="16384" width="9.140625" style="1"/>
  </cols>
  <sheetData>
    <row r="1" spans="1:28" s="14" customFormat="1" ht="25.5" customHeight="1" x14ac:dyDescent="0.25">
      <c r="A1" s="63"/>
      <c r="G1" s="16"/>
      <c r="H1" s="16"/>
      <c r="N1" s="64"/>
      <c r="O1" s="64"/>
      <c r="P1" s="64"/>
      <c r="Q1" s="64"/>
      <c r="R1" s="64"/>
      <c r="S1" s="64"/>
      <c r="T1" s="64"/>
      <c r="U1" s="64"/>
      <c r="V1" s="64"/>
      <c r="W1" s="64"/>
      <c r="X1" s="66" t="s">
        <v>387</v>
      </c>
      <c r="Y1" s="66"/>
      <c r="Z1" s="6"/>
      <c r="AA1" s="7" t="s">
        <v>388</v>
      </c>
      <c r="AB1" s="7"/>
    </row>
    <row r="2" spans="1:28" s="14" customFormat="1" ht="45" customHeight="1" x14ac:dyDescent="0.25">
      <c r="A2" s="56" t="s">
        <v>390</v>
      </c>
      <c r="B2" s="57" t="s">
        <v>0</v>
      </c>
      <c r="C2" s="57" t="s">
        <v>391</v>
      </c>
      <c r="D2" s="57" t="s">
        <v>1</v>
      </c>
      <c r="E2" s="57" t="s">
        <v>2</v>
      </c>
      <c r="F2" s="57" t="s">
        <v>3</v>
      </c>
      <c r="G2" s="58" t="s">
        <v>161</v>
      </c>
      <c r="H2" s="58" t="s">
        <v>162</v>
      </c>
      <c r="I2" s="59" t="s">
        <v>386</v>
      </c>
      <c r="J2" s="69" t="s">
        <v>246</v>
      </c>
      <c r="K2" s="59" t="s">
        <v>259</v>
      </c>
      <c r="L2" s="59" t="s">
        <v>274</v>
      </c>
      <c r="M2" s="59"/>
      <c r="N2" s="65" t="s">
        <v>306</v>
      </c>
      <c r="O2" s="65" t="s">
        <v>307</v>
      </c>
      <c r="P2" s="65" t="s">
        <v>308</v>
      </c>
      <c r="Q2" s="65" t="s">
        <v>309</v>
      </c>
      <c r="R2" s="65" t="s">
        <v>305</v>
      </c>
      <c r="S2" s="65" t="s">
        <v>304</v>
      </c>
      <c r="T2" s="65" t="s">
        <v>249</v>
      </c>
      <c r="U2" s="65" t="s">
        <v>250</v>
      </c>
      <c r="V2" s="65" t="s">
        <v>251</v>
      </c>
      <c r="W2" s="65"/>
      <c r="X2" s="59" t="s">
        <v>255</v>
      </c>
      <c r="Y2" s="60" t="s">
        <v>256</v>
      </c>
      <c r="Z2" s="60"/>
      <c r="AA2" s="61" t="s">
        <v>253</v>
      </c>
      <c r="AB2" s="61" t="s">
        <v>254</v>
      </c>
    </row>
    <row r="3" spans="1:28" s="15" customFormat="1" ht="25.5" customHeight="1" x14ac:dyDescent="0.25">
      <c r="A3" s="17" t="s">
        <v>44</v>
      </c>
      <c r="B3" s="18" t="s">
        <v>310</v>
      </c>
      <c r="C3" s="19">
        <v>1</v>
      </c>
      <c r="D3" s="14"/>
      <c r="E3" s="14"/>
      <c r="F3" s="14"/>
      <c r="G3" s="20"/>
      <c r="H3" s="20"/>
      <c r="I3" s="13" t="s">
        <v>136</v>
      </c>
      <c r="J3" s="68"/>
      <c r="K3" s="21"/>
      <c r="L3" s="22"/>
      <c r="M3" s="22"/>
      <c r="N3" s="23"/>
      <c r="O3" s="23"/>
      <c r="P3" s="23"/>
      <c r="Q3" s="23"/>
      <c r="R3" s="23"/>
      <c r="S3" s="23"/>
      <c r="T3" s="24">
        <v>41883</v>
      </c>
      <c r="U3" s="24">
        <v>42614</v>
      </c>
      <c r="V3" s="15">
        <v>24</v>
      </c>
      <c r="X3" s="67"/>
      <c r="Y3" s="62"/>
      <c r="Z3" s="27"/>
      <c r="AA3" s="28"/>
      <c r="AB3" s="28"/>
    </row>
    <row r="4" spans="1:28" s="15" customFormat="1" ht="25.5" customHeight="1" x14ac:dyDescent="0.25">
      <c r="A4" s="17" t="s">
        <v>82</v>
      </c>
      <c r="B4" s="18" t="s">
        <v>311</v>
      </c>
      <c r="C4" s="19" t="s">
        <v>389</v>
      </c>
      <c r="D4" s="14">
        <v>2009</v>
      </c>
      <c r="E4" s="14">
        <v>2011</v>
      </c>
      <c r="F4" s="14">
        <v>1994</v>
      </c>
      <c r="G4" s="20">
        <v>0.93200000000000005</v>
      </c>
      <c r="H4" s="20">
        <v>0.97099999999999997</v>
      </c>
      <c r="I4" s="13" t="s">
        <v>224</v>
      </c>
      <c r="J4" s="12">
        <f>(H4-G4)/G4</f>
        <v>4.1845493562231675E-2</v>
      </c>
      <c r="K4" s="21"/>
      <c r="L4" s="22"/>
      <c r="M4" s="22"/>
      <c r="N4" s="24"/>
      <c r="O4" s="24"/>
      <c r="P4" s="24"/>
      <c r="Q4" s="24"/>
      <c r="R4" s="24">
        <v>39326</v>
      </c>
      <c r="S4" s="24">
        <v>39600</v>
      </c>
      <c r="T4" s="24">
        <v>40469</v>
      </c>
      <c r="U4" s="24">
        <v>40585</v>
      </c>
      <c r="V4" s="15">
        <v>4</v>
      </c>
      <c r="X4" s="23">
        <v>71.900000000000006</v>
      </c>
      <c r="Y4" s="27">
        <v>12.863</v>
      </c>
      <c r="Z4" s="27"/>
      <c r="AA4" s="28">
        <v>60.1</v>
      </c>
      <c r="AB4" s="28">
        <v>11</v>
      </c>
    </row>
    <row r="5" spans="1:28" s="15" customFormat="1" ht="25.5" customHeight="1" x14ac:dyDescent="0.25">
      <c r="A5" s="29" t="s">
        <v>25</v>
      </c>
      <c r="B5" s="18" t="s">
        <v>312</v>
      </c>
      <c r="C5" s="19">
        <v>1</v>
      </c>
      <c r="D5" s="15">
        <v>2009</v>
      </c>
      <c r="E5" s="15">
        <v>2012</v>
      </c>
      <c r="F5" s="15">
        <v>2002</v>
      </c>
      <c r="G5" s="20">
        <v>286.10000000000002</v>
      </c>
      <c r="H5" s="20">
        <v>251.7</v>
      </c>
      <c r="I5" s="13" t="s">
        <v>204</v>
      </c>
      <c r="J5" s="12">
        <f>(H5-G5)/G5</f>
        <v>-0.12023767913317034</v>
      </c>
      <c r="K5" s="30" t="s">
        <v>260</v>
      </c>
      <c r="L5" s="31" t="s">
        <v>285</v>
      </c>
      <c r="M5" s="31"/>
      <c r="N5" s="24"/>
      <c r="O5" s="24"/>
      <c r="P5" s="24"/>
      <c r="Q5" s="24"/>
      <c r="R5" s="24"/>
      <c r="S5" s="24"/>
      <c r="T5" s="24">
        <v>39845</v>
      </c>
      <c r="U5" s="24">
        <v>40969</v>
      </c>
      <c r="V5" s="15">
        <v>37</v>
      </c>
      <c r="X5" s="23">
        <v>317.8</v>
      </c>
      <c r="Y5" s="27">
        <v>283.2</v>
      </c>
      <c r="Z5" s="27"/>
      <c r="AA5" s="28">
        <v>1.4</v>
      </c>
      <c r="AB5" s="28">
        <v>0.9</v>
      </c>
    </row>
    <row r="6" spans="1:28" s="15" customFormat="1" ht="25.5" hidden="1" customHeight="1" x14ac:dyDescent="0.25">
      <c r="A6" s="29" t="s">
        <v>303</v>
      </c>
      <c r="B6" s="18" t="s">
        <v>313</v>
      </c>
      <c r="C6" s="32"/>
      <c r="G6" s="20"/>
      <c r="H6" s="20"/>
      <c r="I6" s="13"/>
      <c r="J6" s="12"/>
      <c r="K6" s="30"/>
      <c r="L6" s="31"/>
      <c r="M6" s="31"/>
      <c r="N6" s="24"/>
      <c r="O6" s="24"/>
      <c r="P6" s="24"/>
      <c r="Q6" s="24"/>
      <c r="R6" s="24"/>
      <c r="S6" s="24"/>
      <c r="T6" s="24"/>
      <c r="U6" s="24"/>
      <c r="X6" s="23"/>
      <c r="Y6" s="27"/>
      <c r="Z6" s="27"/>
      <c r="AA6" s="28"/>
      <c r="AB6" s="28"/>
    </row>
    <row r="7" spans="1:28" s="15" customFormat="1" ht="25.5" hidden="1" customHeight="1" x14ac:dyDescent="0.25">
      <c r="A7" s="29" t="s">
        <v>303</v>
      </c>
      <c r="B7" s="18" t="s">
        <v>314</v>
      </c>
      <c r="C7" s="32"/>
      <c r="G7" s="20"/>
      <c r="H7" s="20"/>
      <c r="I7" s="13"/>
      <c r="J7" s="12"/>
      <c r="K7" s="30"/>
      <c r="L7" s="31"/>
      <c r="M7" s="31"/>
      <c r="N7" s="24"/>
      <c r="O7" s="24"/>
      <c r="P7" s="24"/>
      <c r="Q7" s="24"/>
      <c r="R7" s="24"/>
      <c r="S7" s="24"/>
      <c r="T7" s="24"/>
      <c r="U7" s="24"/>
      <c r="X7" s="23"/>
      <c r="Y7" s="27"/>
      <c r="Z7" s="27"/>
      <c r="AA7" s="28"/>
      <c r="AB7" s="28"/>
    </row>
    <row r="8" spans="1:28" s="15" customFormat="1" ht="25.5" customHeight="1" x14ac:dyDescent="0.25">
      <c r="A8" s="17" t="s">
        <v>88</v>
      </c>
      <c r="B8" s="18" t="s">
        <v>205</v>
      </c>
      <c r="C8" s="19" t="s">
        <v>389</v>
      </c>
      <c r="D8" s="14">
        <v>2004</v>
      </c>
      <c r="E8" s="14">
        <v>2004</v>
      </c>
      <c r="F8" s="14">
        <v>2002</v>
      </c>
      <c r="G8" s="20">
        <v>2.39</v>
      </c>
      <c r="H8" s="20">
        <v>2.444</v>
      </c>
      <c r="I8" s="13" t="s">
        <v>225</v>
      </c>
      <c r="J8" s="12">
        <f t="shared" ref="J8:J17" si="0">(H8-G8)/G8</f>
        <v>2.2594142259414151E-2</v>
      </c>
      <c r="K8" s="21"/>
      <c r="L8" s="22"/>
      <c r="M8" s="22"/>
      <c r="N8" s="24"/>
      <c r="O8" s="24"/>
      <c r="P8" s="24"/>
      <c r="Q8" s="24"/>
      <c r="R8" s="24"/>
      <c r="S8" s="24"/>
      <c r="T8" s="24">
        <v>38078</v>
      </c>
      <c r="U8" s="24">
        <v>38292</v>
      </c>
      <c r="V8" s="15">
        <v>7</v>
      </c>
      <c r="X8" s="23">
        <v>6.5869999999999997</v>
      </c>
      <c r="Y8" s="27">
        <v>7.1109999999999998</v>
      </c>
      <c r="Z8" s="27"/>
      <c r="AA8" s="28">
        <v>8.83</v>
      </c>
      <c r="AB8" s="28">
        <v>34.19</v>
      </c>
    </row>
    <row r="9" spans="1:28" s="15" customFormat="1" ht="25.5" customHeight="1" x14ac:dyDescent="0.25">
      <c r="A9" s="33" t="s">
        <v>29</v>
      </c>
      <c r="B9" s="18" t="s">
        <v>142</v>
      </c>
      <c r="C9" s="19">
        <v>5</v>
      </c>
      <c r="E9" s="15">
        <v>2009</v>
      </c>
      <c r="F9" s="15">
        <v>2002</v>
      </c>
      <c r="G9" s="20">
        <v>73</v>
      </c>
      <c r="H9" s="20">
        <v>82.1</v>
      </c>
      <c r="I9" s="13" t="s">
        <v>197</v>
      </c>
      <c r="J9" s="12">
        <f t="shared" si="0"/>
        <v>0.12465753424657526</v>
      </c>
      <c r="K9" s="21" t="s">
        <v>293</v>
      </c>
      <c r="L9" s="22"/>
      <c r="M9" s="22"/>
      <c r="N9" s="24">
        <v>37681</v>
      </c>
      <c r="O9" s="24">
        <v>38596</v>
      </c>
      <c r="P9" s="24">
        <v>38718</v>
      </c>
      <c r="Q9" s="24">
        <v>38869</v>
      </c>
      <c r="R9" s="24"/>
      <c r="S9" s="24"/>
      <c r="T9" s="24">
        <v>38961</v>
      </c>
      <c r="U9" s="24">
        <v>40087</v>
      </c>
      <c r="V9" s="15">
        <v>37</v>
      </c>
      <c r="X9" s="23">
        <v>1061</v>
      </c>
      <c r="Y9" s="27">
        <v>407.8</v>
      </c>
      <c r="Z9" s="27"/>
      <c r="AA9" s="28">
        <v>16</v>
      </c>
      <c r="AB9" s="28">
        <v>4.7</v>
      </c>
    </row>
    <row r="10" spans="1:28" s="15" customFormat="1" ht="25.5" customHeight="1" x14ac:dyDescent="0.25">
      <c r="A10" s="17" t="s">
        <v>89</v>
      </c>
      <c r="B10" s="18" t="s">
        <v>315</v>
      </c>
      <c r="C10" s="19" t="s">
        <v>389</v>
      </c>
      <c r="D10" s="14"/>
      <c r="E10" s="14">
        <v>2004</v>
      </c>
      <c r="F10" s="14">
        <v>2002</v>
      </c>
      <c r="G10" s="20">
        <v>1.6930000000000001</v>
      </c>
      <c r="H10" s="20">
        <v>1.974</v>
      </c>
      <c r="I10" s="13" t="s">
        <v>226</v>
      </c>
      <c r="J10" s="12">
        <f t="shared" si="0"/>
        <v>0.16597755463673947</v>
      </c>
      <c r="K10" s="21"/>
      <c r="L10" s="22"/>
      <c r="M10" s="22"/>
      <c r="N10" s="24"/>
      <c r="O10" s="24"/>
      <c r="P10" s="24"/>
      <c r="Q10" s="24"/>
      <c r="R10" s="24"/>
      <c r="S10" s="24"/>
      <c r="T10" s="24">
        <v>37865</v>
      </c>
      <c r="U10" s="24">
        <v>38200</v>
      </c>
      <c r="V10" s="15">
        <v>11</v>
      </c>
      <c r="X10" s="23">
        <v>2.3740000000000001</v>
      </c>
      <c r="Y10" s="27">
        <v>3.4449999999999998</v>
      </c>
      <c r="Z10" s="27"/>
      <c r="AA10" s="28">
        <v>1.4</v>
      </c>
      <c r="AB10" s="28">
        <v>1.75</v>
      </c>
    </row>
    <row r="11" spans="1:28" s="15" customFormat="1" ht="25.5" customHeight="1" x14ac:dyDescent="0.25">
      <c r="A11" s="34" t="s">
        <v>199</v>
      </c>
      <c r="B11" s="18" t="s">
        <v>316</v>
      </c>
      <c r="C11" s="19">
        <v>5</v>
      </c>
      <c r="D11" s="14">
        <v>2003</v>
      </c>
      <c r="E11" s="14">
        <v>2004</v>
      </c>
      <c r="F11" s="14">
        <v>2002</v>
      </c>
      <c r="G11" s="20">
        <v>5.4</v>
      </c>
      <c r="H11" s="20">
        <v>6.9</v>
      </c>
      <c r="I11" s="13" t="s">
        <v>197</v>
      </c>
      <c r="J11" s="12">
        <f t="shared" si="0"/>
        <v>0.27777777777777773</v>
      </c>
      <c r="K11" s="21" t="s">
        <v>260</v>
      </c>
      <c r="L11" s="22"/>
      <c r="M11" s="22"/>
      <c r="N11" s="24"/>
      <c r="O11" s="24"/>
      <c r="P11" s="24"/>
      <c r="Q11" s="24"/>
      <c r="R11" s="24"/>
      <c r="S11" s="24"/>
      <c r="T11" s="24">
        <v>37773</v>
      </c>
      <c r="U11" s="24">
        <v>38261</v>
      </c>
      <c r="V11" s="15">
        <v>16</v>
      </c>
      <c r="X11" s="23">
        <v>48.4</v>
      </c>
      <c r="Y11" s="27">
        <v>36.5</v>
      </c>
      <c r="Z11" s="27"/>
      <c r="AA11" s="28">
        <v>7.9</v>
      </c>
      <c r="AB11" s="28">
        <v>4.5999999999999996</v>
      </c>
    </row>
    <row r="12" spans="1:28" s="15" customFormat="1" ht="25.5" customHeight="1" x14ac:dyDescent="0.25">
      <c r="A12" s="17" t="s">
        <v>193</v>
      </c>
      <c r="B12" s="18" t="s">
        <v>317</v>
      </c>
      <c r="C12" s="19">
        <v>5</v>
      </c>
      <c r="D12" s="14"/>
      <c r="E12" s="14">
        <v>2003</v>
      </c>
      <c r="F12" s="14">
        <v>1998</v>
      </c>
      <c r="G12" s="20">
        <v>7.3</v>
      </c>
      <c r="H12" s="20">
        <v>8.3000000000000007</v>
      </c>
      <c r="I12" s="13" t="s">
        <v>197</v>
      </c>
      <c r="J12" s="12">
        <f t="shared" si="0"/>
        <v>0.13698630136986314</v>
      </c>
      <c r="K12" s="21"/>
      <c r="L12" s="22"/>
      <c r="M12" s="22"/>
      <c r="N12" s="24"/>
      <c r="O12" s="24"/>
      <c r="P12" s="24"/>
      <c r="Q12" s="24"/>
      <c r="R12" s="24"/>
      <c r="S12" s="24"/>
      <c r="T12" s="24">
        <v>36951</v>
      </c>
      <c r="U12" s="24">
        <v>37681</v>
      </c>
      <c r="V12" s="15">
        <v>24</v>
      </c>
      <c r="X12" s="23">
        <v>17</v>
      </c>
      <c r="Y12" s="27">
        <v>4.4000000000000004</v>
      </c>
      <c r="Z12" s="27"/>
      <c r="AA12" s="28">
        <v>4.0999999999999996</v>
      </c>
      <c r="AB12" s="28">
        <v>0.5</v>
      </c>
    </row>
    <row r="13" spans="1:28" s="15" customFormat="1" ht="25.5" customHeight="1" x14ac:dyDescent="0.25">
      <c r="A13" s="33" t="s">
        <v>27</v>
      </c>
      <c r="B13" s="18" t="s">
        <v>318</v>
      </c>
      <c r="C13" s="19">
        <v>5</v>
      </c>
      <c r="D13" s="15">
        <v>2007</v>
      </c>
      <c r="E13" s="15">
        <v>2009</v>
      </c>
      <c r="F13" s="15">
        <v>2002</v>
      </c>
      <c r="G13" s="20">
        <v>56.2</v>
      </c>
      <c r="H13" s="20">
        <v>61</v>
      </c>
      <c r="I13" s="13" t="s">
        <v>197</v>
      </c>
      <c r="J13" s="12">
        <f t="shared" si="0"/>
        <v>8.5409252669039093E-2</v>
      </c>
      <c r="K13" s="21"/>
      <c r="L13" s="22"/>
      <c r="M13" s="22"/>
      <c r="N13" s="24">
        <v>37895</v>
      </c>
      <c r="O13" s="24">
        <v>38749</v>
      </c>
      <c r="P13" s="24">
        <v>39173</v>
      </c>
      <c r="Q13" s="24"/>
      <c r="R13" s="24"/>
      <c r="S13" s="24"/>
      <c r="T13" s="24">
        <v>39173</v>
      </c>
      <c r="U13" s="24">
        <v>39995</v>
      </c>
      <c r="V13" s="15">
        <v>27</v>
      </c>
      <c r="X13" s="23">
        <v>279.39999999999998</v>
      </c>
      <c r="Y13" s="27">
        <v>65</v>
      </c>
      <c r="Z13" s="27"/>
      <c r="AA13" s="28">
        <v>4.5999999999999996</v>
      </c>
      <c r="AB13" s="28">
        <v>1.1000000000000001</v>
      </c>
    </row>
    <row r="14" spans="1:28" s="15" customFormat="1" ht="25.5" customHeight="1" x14ac:dyDescent="0.25">
      <c r="A14" s="34" t="s">
        <v>48</v>
      </c>
      <c r="B14" s="18" t="s">
        <v>143</v>
      </c>
      <c r="C14" s="19"/>
      <c r="D14" s="14">
        <v>2001</v>
      </c>
      <c r="E14" s="14">
        <v>2006</v>
      </c>
      <c r="F14" s="14">
        <v>2002</v>
      </c>
      <c r="G14" s="20">
        <v>194.2</v>
      </c>
      <c r="H14" s="20">
        <v>183.6</v>
      </c>
      <c r="I14" s="13" t="s">
        <v>197</v>
      </c>
      <c r="J14" s="12">
        <f t="shared" si="0"/>
        <v>-5.4582904222451052E-2</v>
      </c>
      <c r="K14" s="21"/>
      <c r="L14" s="22"/>
      <c r="M14" s="22"/>
      <c r="N14" s="24"/>
      <c r="O14" s="24"/>
      <c r="P14" s="24"/>
      <c r="Q14" s="24"/>
      <c r="R14" s="24"/>
      <c r="S14" s="24"/>
      <c r="T14" s="24">
        <v>37742</v>
      </c>
      <c r="U14" s="24">
        <v>38718</v>
      </c>
      <c r="V14" s="15">
        <v>32</v>
      </c>
      <c r="X14" s="23">
        <v>910.2</v>
      </c>
      <c r="Y14" s="27">
        <v>591.79999999999995</v>
      </c>
      <c r="Z14" s="27"/>
      <c r="AA14" s="28">
        <v>5</v>
      </c>
      <c r="AB14" s="28">
        <v>3.5</v>
      </c>
    </row>
    <row r="15" spans="1:28" s="15" customFormat="1" ht="25.5" customHeight="1" x14ac:dyDescent="0.25">
      <c r="A15" s="34" t="s">
        <v>192</v>
      </c>
      <c r="B15" s="18" t="s">
        <v>319</v>
      </c>
      <c r="C15" s="19">
        <v>5</v>
      </c>
      <c r="D15" s="14">
        <v>2001</v>
      </c>
      <c r="E15" s="14">
        <v>2005</v>
      </c>
      <c r="F15" s="14">
        <v>2002</v>
      </c>
      <c r="G15" s="20">
        <v>55.3</v>
      </c>
      <c r="H15" s="20">
        <v>83.5</v>
      </c>
      <c r="I15" s="13" t="s">
        <v>197</v>
      </c>
      <c r="J15" s="12">
        <f t="shared" si="0"/>
        <v>0.50994575045207968</v>
      </c>
      <c r="K15" s="21" t="s">
        <v>264</v>
      </c>
      <c r="L15" s="22"/>
      <c r="M15" s="22"/>
      <c r="N15" s="24"/>
      <c r="O15" s="24"/>
      <c r="P15" s="24"/>
      <c r="Q15" s="24"/>
      <c r="R15" s="24"/>
      <c r="S15" s="24"/>
      <c r="T15" s="24">
        <v>37742</v>
      </c>
      <c r="U15" s="24">
        <v>38565</v>
      </c>
      <c r="V15" s="15">
        <v>27</v>
      </c>
      <c r="X15" s="23">
        <v>147.1</v>
      </c>
      <c r="Y15" s="27">
        <v>242.3</v>
      </c>
      <c r="Z15" s="27"/>
      <c r="AA15" s="28">
        <v>2.8</v>
      </c>
      <c r="AB15" s="28">
        <v>3.2</v>
      </c>
    </row>
    <row r="16" spans="1:28" s="15" customFormat="1" ht="25.5" customHeight="1" x14ac:dyDescent="0.25">
      <c r="A16" s="17" t="s">
        <v>83</v>
      </c>
      <c r="B16" s="18" t="s">
        <v>320</v>
      </c>
      <c r="C16" s="19" t="s">
        <v>389</v>
      </c>
      <c r="D16" s="14">
        <v>2010</v>
      </c>
      <c r="E16" s="14">
        <v>2011</v>
      </c>
      <c r="F16" s="14">
        <v>2002</v>
      </c>
      <c r="G16" s="20">
        <v>1.7937620000000001</v>
      </c>
      <c r="H16" s="20">
        <v>1.566001</v>
      </c>
      <c r="I16" s="13" t="s">
        <v>227</v>
      </c>
      <c r="J16" s="12">
        <f t="shared" si="0"/>
        <v>-0.12697392407688426</v>
      </c>
      <c r="K16" s="30" t="s">
        <v>287</v>
      </c>
      <c r="L16" s="31">
        <v>0.1</v>
      </c>
      <c r="M16" s="31"/>
      <c r="N16" s="24"/>
      <c r="O16" s="24"/>
      <c r="P16" s="24"/>
      <c r="Q16" s="24"/>
      <c r="R16" s="24">
        <v>39814</v>
      </c>
      <c r="S16" s="24">
        <v>40452</v>
      </c>
      <c r="T16" s="24">
        <v>40518</v>
      </c>
      <c r="U16" s="24">
        <v>40633</v>
      </c>
      <c r="V16" s="15">
        <v>3</v>
      </c>
      <c r="X16" s="23">
        <f>24.063+70.551</f>
        <v>94.614000000000004</v>
      </c>
      <c r="Y16" s="27">
        <f>21.588-1.408</f>
        <v>20.18</v>
      </c>
      <c r="Z16" s="27"/>
      <c r="AA16" s="28">
        <v>52.7</v>
      </c>
      <c r="AB16" s="28">
        <v>12.9</v>
      </c>
    </row>
    <row r="17" spans="1:28" s="15" customFormat="1" ht="25.5" customHeight="1" x14ac:dyDescent="0.25">
      <c r="A17" s="17" t="s">
        <v>191</v>
      </c>
      <c r="B17" s="18" t="s">
        <v>49</v>
      </c>
      <c r="C17" s="19">
        <v>5</v>
      </c>
      <c r="D17" s="14"/>
      <c r="E17" s="14">
        <v>2004</v>
      </c>
      <c r="F17" s="14">
        <v>2002</v>
      </c>
      <c r="G17" s="20">
        <v>23.7</v>
      </c>
      <c r="H17" s="20">
        <v>40.799999999999997</v>
      </c>
      <c r="I17" s="13"/>
      <c r="J17" s="12">
        <f t="shared" si="0"/>
        <v>0.72151898734177211</v>
      </c>
      <c r="K17" s="21"/>
      <c r="L17" s="22"/>
      <c r="M17" s="22"/>
      <c r="N17" s="24"/>
      <c r="O17" s="24"/>
      <c r="P17" s="24"/>
      <c r="Q17" s="24"/>
      <c r="R17" s="24"/>
      <c r="S17" s="24"/>
      <c r="T17" s="24"/>
      <c r="U17" s="24">
        <v>38268</v>
      </c>
      <c r="X17" s="23">
        <v>106.6</v>
      </c>
      <c r="Y17" s="27">
        <v>121.1</v>
      </c>
      <c r="Z17" s="27"/>
      <c r="AA17" s="28">
        <v>4.5</v>
      </c>
      <c r="AB17" s="28">
        <v>3</v>
      </c>
    </row>
    <row r="18" spans="1:28" s="15" customFormat="1" ht="25.5" customHeight="1" x14ac:dyDescent="0.25">
      <c r="A18" s="34" t="s">
        <v>190</v>
      </c>
      <c r="B18" s="18" t="s">
        <v>321</v>
      </c>
      <c r="C18" s="19">
        <v>5</v>
      </c>
      <c r="D18" s="14"/>
      <c r="E18" s="14">
        <v>2003</v>
      </c>
      <c r="F18" s="14">
        <v>2002</v>
      </c>
      <c r="G18" s="20">
        <v>59.5</v>
      </c>
      <c r="H18" s="20">
        <v>86.7</v>
      </c>
      <c r="I18" s="13" t="s">
        <v>198</v>
      </c>
      <c r="J18" s="12">
        <f t="shared" ref="J18:J39" si="1">(H18-G18)/G18</f>
        <v>0.45714285714285718</v>
      </c>
      <c r="K18" s="21" t="s">
        <v>260</v>
      </c>
      <c r="L18" s="22"/>
      <c r="M18" s="22"/>
      <c r="N18" s="24"/>
      <c r="O18" s="24"/>
      <c r="P18" s="24"/>
      <c r="Q18" s="24"/>
      <c r="R18" s="24"/>
      <c r="S18" s="24"/>
      <c r="T18" s="24">
        <v>37043</v>
      </c>
      <c r="U18" s="24">
        <v>37926</v>
      </c>
      <c r="V18" s="15">
        <v>29</v>
      </c>
      <c r="X18" s="23">
        <v>260</v>
      </c>
      <c r="Y18" s="27">
        <v>172</v>
      </c>
      <c r="Z18" s="27"/>
      <c r="AA18" s="28">
        <v>4.3</v>
      </c>
      <c r="AB18" s="28">
        <v>1.9</v>
      </c>
    </row>
    <row r="19" spans="1:28" s="15" customFormat="1" ht="25.5" customHeight="1" x14ac:dyDescent="0.25">
      <c r="A19" s="34" t="s">
        <v>189</v>
      </c>
      <c r="B19" s="18" t="s">
        <v>50</v>
      </c>
      <c r="C19" s="19"/>
      <c r="D19" s="14">
        <v>2004</v>
      </c>
      <c r="E19" s="14">
        <v>2007</v>
      </c>
      <c r="F19" s="14">
        <v>2002</v>
      </c>
      <c r="G19" s="20">
        <v>19.8</v>
      </c>
      <c r="H19" s="20">
        <v>27.5</v>
      </c>
      <c r="I19" s="13" t="s">
        <v>197</v>
      </c>
      <c r="J19" s="12">
        <f t="shared" si="1"/>
        <v>0.38888888888888884</v>
      </c>
      <c r="K19" s="13" t="s">
        <v>269</v>
      </c>
      <c r="L19" s="22"/>
      <c r="M19" s="22"/>
      <c r="N19" s="24"/>
      <c r="O19" s="24"/>
      <c r="P19" s="24"/>
      <c r="Q19" s="24"/>
      <c r="R19" s="24"/>
      <c r="S19" s="24"/>
      <c r="T19" s="24">
        <v>38565</v>
      </c>
      <c r="U19" s="24">
        <v>39114</v>
      </c>
      <c r="V19" s="15">
        <v>17</v>
      </c>
      <c r="X19" s="23">
        <v>71.900000000000006</v>
      </c>
      <c r="Y19" s="27">
        <v>54.9</v>
      </c>
      <c r="Z19" s="27"/>
      <c r="AA19" s="28">
        <v>6.3</v>
      </c>
      <c r="AB19" s="28">
        <v>2.7</v>
      </c>
    </row>
    <row r="20" spans="1:28" s="15" customFormat="1" ht="25.5" customHeight="1" x14ac:dyDescent="0.25">
      <c r="A20" s="33" t="s">
        <v>13</v>
      </c>
      <c r="B20" s="18" t="s">
        <v>322</v>
      </c>
      <c r="C20" s="19">
        <v>1</v>
      </c>
      <c r="D20" s="15">
        <v>2012</v>
      </c>
      <c r="E20" s="15">
        <v>2014</v>
      </c>
      <c r="F20" s="15">
        <v>2002</v>
      </c>
      <c r="G20" s="20">
        <v>83.9</v>
      </c>
      <c r="H20" s="20">
        <v>80.2</v>
      </c>
      <c r="I20" s="13" t="s">
        <v>197</v>
      </c>
      <c r="J20" s="12">
        <f t="shared" si="1"/>
        <v>-4.4100119189511351E-2</v>
      </c>
      <c r="K20" s="21"/>
      <c r="L20" s="22"/>
      <c r="M20" s="22"/>
      <c r="N20" s="24"/>
      <c r="O20" s="24"/>
      <c r="P20" s="24"/>
      <c r="Q20" s="24"/>
      <c r="R20" s="24"/>
      <c r="S20" s="24"/>
      <c r="T20" s="24">
        <v>41275</v>
      </c>
      <c r="U20" s="24">
        <v>41974</v>
      </c>
      <c r="V20" s="15">
        <v>23</v>
      </c>
      <c r="X20" s="23">
        <v>1235.7</v>
      </c>
      <c r="Y20" s="27">
        <v>1156.5999999999999</v>
      </c>
      <c r="Z20" s="27"/>
      <c r="AA20" s="28">
        <v>15.9</v>
      </c>
      <c r="AB20" s="28">
        <v>15.2</v>
      </c>
    </row>
    <row r="21" spans="1:28" s="15" customFormat="1" ht="25.5" customHeight="1" x14ac:dyDescent="0.25">
      <c r="A21" s="34" t="s">
        <v>188</v>
      </c>
      <c r="B21" s="18" t="s">
        <v>144</v>
      </c>
      <c r="C21" s="19"/>
      <c r="D21" s="14">
        <v>2001</v>
      </c>
      <c r="E21" s="14">
        <v>2003</v>
      </c>
      <c r="F21" s="14">
        <v>1988</v>
      </c>
      <c r="G21" s="20">
        <v>16.899999999999999</v>
      </c>
      <c r="H21" s="20">
        <v>31.1</v>
      </c>
      <c r="I21" s="13" t="s">
        <v>197</v>
      </c>
      <c r="J21" s="12">
        <f t="shared" si="1"/>
        <v>0.84023668639053284</v>
      </c>
      <c r="K21" s="21" t="s">
        <v>261</v>
      </c>
      <c r="L21" s="22"/>
      <c r="M21" s="22"/>
      <c r="N21" s="24"/>
      <c r="O21" s="24"/>
      <c r="P21" s="24"/>
      <c r="Q21" s="24"/>
      <c r="R21" s="24"/>
      <c r="S21" s="24"/>
      <c r="T21" s="24">
        <v>37012</v>
      </c>
      <c r="U21" s="24">
        <v>37681</v>
      </c>
      <c r="V21" s="15">
        <v>22</v>
      </c>
      <c r="X21" s="23"/>
      <c r="Y21" s="27"/>
      <c r="Z21" s="27"/>
      <c r="AA21" s="28">
        <v>1.4</v>
      </c>
      <c r="AB21" s="28">
        <v>4.2</v>
      </c>
    </row>
    <row r="22" spans="1:28" s="15" customFormat="1" ht="25.5" customHeight="1" x14ac:dyDescent="0.25">
      <c r="A22" s="17" t="s">
        <v>107</v>
      </c>
      <c r="B22" s="18" t="s">
        <v>212</v>
      </c>
      <c r="C22" s="19" t="s">
        <v>389</v>
      </c>
      <c r="D22" s="14"/>
      <c r="E22" s="14">
        <v>2010</v>
      </c>
      <c r="F22" s="14">
        <v>2002</v>
      </c>
      <c r="G22" s="20">
        <v>3.1890000000000001</v>
      </c>
      <c r="H22" s="20">
        <v>2.0259999999999998</v>
      </c>
      <c r="I22" s="13" t="s">
        <v>228</v>
      </c>
      <c r="J22" s="12">
        <f t="shared" si="1"/>
        <v>-0.36469112574474766</v>
      </c>
      <c r="K22" s="30" t="s">
        <v>282</v>
      </c>
      <c r="L22" s="31">
        <f>0.36/(G22-0.36)</f>
        <v>0.12725344644750794</v>
      </c>
      <c r="M22" s="31"/>
      <c r="N22" s="24"/>
      <c r="O22" s="24"/>
      <c r="P22" s="24"/>
      <c r="Q22" s="24"/>
      <c r="R22" s="24">
        <v>2006</v>
      </c>
      <c r="S22" s="24">
        <v>2007</v>
      </c>
      <c r="T22" s="24">
        <v>40120</v>
      </c>
      <c r="U22" s="24">
        <v>40288</v>
      </c>
      <c r="V22" s="15">
        <v>5</v>
      </c>
      <c r="X22" s="23">
        <v>31.452000000000002</v>
      </c>
      <c r="Y22" s="27">
        <v>51.042000000000002</v>
      </c>
      <c r="Z22" s="27"/>
      <c r="AA22" s="28">
        <v>7.7</v>
      </c>
      <c r="AB22" s="28">
        <v>15.7</v>
      </c>
    </row>
    <row r="23" spans="1:28" s="15" customFormat="1" ht="25.5" customHeight="1" x14ac:dyDescent="0.25">
      <c r="A23" s="34" t="s">
        <v>108</v>
      </c>
      <c r="B23" s="18" t="s">
        <v>152</v>
      </c>
      <c r="C23" s="19"/>
      <c r="D23" s="14"/>
      <c r="E23" s="14">
        <v>2006</v>
      </c>
      <c r="F23" s="14">
        <v>2002</v>
      </c>
      <c r="G23" s="20">
        <v>2.1019999999999999</v>
      </c>
      <c r="H23" s="20">
        <v>2.3199999999999998</v>
      </c>
      <c r="I23" s="13" t="s">
        <v>229</v>
      </c>
      <c r="J23" s="12">
        <f t="shared" si="1"/>
        <v>0.10371075166508087</v>
      </c>
      <c r="K23" s="21"/>
      <c r="L23" s="22"/>
      <c r="M23" s="22"/>
      <c r="N23" s="24"/>
      <c r="O23" s="24"/>
      <c r="P23" s="24"/>
      <c r="Q23" s="24"/>
      <c r="R23" s="24"/>
      <c r="S23" s="24"/>
      <c r="T23" s="24">
        <v>36923</v>
      </c>
      <c r="U23" s="24">
        <v>38718</v>
      </c>
      <c r="V23" s="35">
        <v>59</v>
      </c>
      <c r="X23" s="23">
        <v>7.2240000000000002</v>
      </c>
      <c r="Y23" s="27">
        <v>11.685</v>
      </c>
      <c r="Z23" s="27"/>
      <c r="AA23" s="28">
        <v>3.3</v>
      </c>
      <c r="AB23" s="28">
        <v>4.0999999999999996</v>
      </c>
    </row>
    <row r="24" spans="1:28" s="15" customFormat="1" ht="25.5" customHeight="1" x14ac:dyDescent="0.25">
      <c r="A24" s="17" t="s">
        <v>187</v>
      </c>
      <c r="B24" s="18" t="s">
        <v>51</v>
      </c>
      <c r="C24" s="19"/>
      <c r="D24" s="14">
        <v>1988</v>
      </c>
      <c r="E24" s="14">
        <v>2004</v>
      </c>
      <c r="F24" s="14">
        <v>2002</v>
      </c>
      <c r="G24" s="20">
        <v>139.15</v>
      </c>
      <c r="H24" s="20">
        <v>100.17</v>
      </c>
      <c r="I24" s="13" t="s">
        <v>197</v>
      </c>
      <c r="J24" s="12">
        <f t="shared" si="1"/>
        <v>-0.2801293568091987</v>
      </c>
      <c r="K24" s="30" t="s">
        <v>260</v>
      </c>
      <c r="L24" s="31" t="s">
        <v>285</v>
      </c>
      <c r="M24" s="31"/>
      <c r="N24" s="24">
        <v>36951</v>
      </c>
      <c r="O24" s="24">
        <v>35156</v>
      </c>
      <c r="P24" s="24"/>
      <c r="Q24" s="24">
        <v>37073</v>
      </c>
      <c r="R24" s="24"/>
      <c r="S24" s="24"/>
      <c r="T24" s="24">
        <v>37135</v>
      </c>
      <c r="U24" s="24">
        <v>38177</v>
      </c>
      <c r="V24" s="15">
        <v>34</v>
      </c>
      <c r="X24" s="23">
        <v>646.4</v>
      </c>
      <c r="Y24" s="27">
        <v>1215.8</v>
      </c>
      <c r="Z24" s="27"/>
      <c r="AA24" s="28">
        <v>4.09</v>
      </c>
      <c r="AB24" s="28">
        <v>12.1</v>
      </c>
    </row>
    <row r="25" spans="1:28" s="15" customFormat="1" ht="25.5" customHeight="1" x14ac:dyDescent="0.25">
      <c r="A25" s="34" t="s">
        <v>110</v>
      </c>
      <c r="B25" s="18" t="s">
        <v>153</v>
      </c>
      <c r="C25" s="19"/>
      <c r="D25" s="14"/>
      <c r="E25" s="14">
        <v>2006</v>
      </c>
      <c r="F25" s="14">
        <v>2002</v>
      </c>
      <c r="G25" s="20">
        <v>2.024</v>
      </c>
      <c r="H25" s="20">
        <v>1.9119999999999999</v>
      </c>
      <c r="I25" s="13" t="s">
        <v>229</v>
      </c>
      <c r="J25" s="12">
        <f t="shared" si="1"/>
        <v>-5.5335968379446689E-2</v>
      </c>
      <c r="K25" s="21"/>
      <c r="L25" s="22"/>
      <c r="M25" s="22"/>
      <c r="N25" s="24"/>
      <c r="O25" s="24"/>
      <c r="P25" s="24"/>
      <c r="Q25" s="24"/>
      <c r="R25" s="24"/>
      <c r="S25" s="24"/>
      <c r="T25" s="24">
        <v>38412</v>
      </c>
      <c r="U25" s="24">
        <v>39052</v>
      </c>
      <c r="V25" s="15">
        <v>21</v>
      </c>
      <c r="X25" s="23">
        <v>12.138</v>
      </c>
      <c r="Y25" s="27">
        <v>11.295999999999999</v>
      </c>
      <c r="Z25" s="27"/>
      <c r="AA25" s="28">
        <v>5.32</v>
      </c>
      <c r="AB25" s="28">
        <v>5.63</v>
      </c>
    </row>
    <row r="26" spans="1:28" s="15" customFormat="1" ht="25.5" customHeight="1" x14ac:dyDescent="0.25">
      <c r="A26" s="17" t="s">
        <v>104</v>
      </c>
      <c r="B26" s="18" t="s">
        <v>323</v>
      </c>
      <c r="C26" s="19" t="s">
        <v>389</v>
      </c>
      <c r="D26" s="14"/>
      <c r="E26" s="14">
        <v>2011</v>
      </c>
      <c r="F26" s="14">
        <v>2002</v>
      </c>
      <c r="G26" s="20">
        <v>1.5165150000000001</v>
      </c>
      <c r="H26" s="20">
        <v>0.93256799999999995</v>
      </c>
      <c r="I26" s="13" t="s">
        <v>230</v>
      </c>
      <c r="J26" s="12">
        <f t="shared" si="1"/>
        <v>-0.3850585058505851</v>
      </c>
      <c r="K26" s="30" t="s">
        <v>276</v>
      </c>
      <c r="L26" s="31">
        <v>0.03</v>
      </c>
      <c r="M26" s="31"/>
      <c r="N26" s="24"/>
      <c r="O26" s="24"/>
      <c r="P26" s="24"/>
      <c r="Q26" s="24"/>
      <c r="R26" s="24"/>
      <c r="S26" s="24"/>
      <c r="T26" s="24">
        <v>40513</v>
      </c>
      <c r="U26" s="24">
        <v>40623</v>
      </c>
      <c r="V26" s="15">
        <v>3</v>
      </c>
      <c r="X26" s="23">
        <v>15.116</v>
      </c>
      <c r="Y26" s="27">
        <v>11.435</v>
      </c>
      <c r="Z26" s="27"/>
      <c r="AA26" s="28">
        <v>7.3</v>
      </c>
      <c r="AB26" s="28">
        <v>8.1</v>
      </c>
    </row>
    <row r="27" spans="1:28" s="15" customFormat="1" ht="25.5" customHeight="1" x14ac:dyDescent="0.25">
      <c r="A27" s="33" t="s">
        <v>41</v>
      </c>
      <c r="B27" s="18" t="s">
        <v>324</v>
      </c>
      <c r="C27" s="19">
        <v>5</v>
      </c>
      <c r="D27" s="14">
        <v>2006</v>
      </c>
      <c r="E27" s="14">
        <v>2008</v>
      </c>
      <c r="F27" s="14">
        <v>2002</v>
      </c>
      <c r="G27" s="20">
        <v>25</v>
      </c>
      <c r="H27" s="20">
        <v>30.3</v>
      </c>
      <c r="I27" s="13" t="s">
        <v>198</v>
      </c>
      <c r="J27" s="12">
        <f t="shared" si="1"/>
        <v>0.21200000000000002</v>
      </c>
      <c r="K27" s="21" t="s">
        <v>260</v>
      </c>
      <c r="L27" s="22"/>
      <c r="M27" s="22"/>
      <c r="N27" s="24">
        <v>38047</v>
      </c>
      <c r="O27" s="24">
        <v>39022</v>
      </c>
      <c r="P27" s="24">
        <v>39173</v>
      </c>
      <c r="Q27" s="24"/>
      <c r="R27" s="24"/>
      <c r="S27" s="24"/>
      <c r="T27" s="24">
        <v>39234</v>
      </c>
      <c r="U27" s="24">
        <v>39783</v>
      </c>
      <c r="V27" s="15">
        <v>18</v>
      </c>
      <c r="X27" s="23">
        <v>91.7</v>
      </c>
      <c r="Y27" s="27">
        <v>74.400000000000006</v>
      </c>
      <c r="Z27" s="27"/>
      <c r="AA27" s="28">
        <v>4.4000000000000004</v>
      </c>
      <c r="AB27" s="28">
        <v>2.8</v>
      </c>
    </row>
    <row r="28" spans="1:28" s="15" customFormat="1" ht="25.5" customHeight="1" x14ac:dyDescent="0.25">
      <c r="A28" s="34" t="s">
        <v>111</v>
      </c>
      <c r="B28" s="18" t="s">
        <v>154</v>
      </c>
      <c r="C28" s="19"/>
      <c r="D28" s="14"/>
      <c r="E28" s="14">
        <v>2007</v>
      </c>
      <c r="F28" s="14">
        <v>2002</v>
      </c>
      <c r="G28" s="20">
        <v>2.4990000000000001</v>
      </c>
      <c r="H28" s="20">
        <v>2.802</v>
      </c>
      <c r="I28" s="13" t="s">
        <v>229</v>
      </c>
      <c r="J28" s="12">
        <f t="shared" si="1"/>
        <v>0.12124849939975987</v>
      </c>
      <c r="K28" s="21"/>
      <c r="L28" s="22"/>
      <c r="M28" s="22"/>
      <c r="N28" s="24"/>
      <c r="O28" s="24"/>
      <c r="P28" s="24"/>
      <c r="Q28" s="24"/>
      <c r="R28" s="24"/>
      <c r="S28" s="24"/>
      <c r="T28" s="24">
        <v>39083</v>
      </c>
      <c r="U28" s="24">
        <v>39264</v>
      </c>
      <c r="V28" s="15">
        <v>6</v>
      </c>
      <c r="X28" s="23">
        <v>1.5249999999999999</v>
      </c>
      <c r="Y28" s="27">
        <v>9.6340000000000003</v>
      </c>
      <c r="Z28" s="27"/>
      <c r="AA28" s="28">
        <v>0.49</v>
      </c>
      <c r="AB28" s="28">
        <v>3.4</v>
      </c>
    </row>
    <row r="29" spans="1:28" s="15" customFormat="1" ht="25.5" customHeight="1" x14ac:dyDescent="0.25">
      <c r="A29" s="34" t="s">
        <v>113</v>
      </c>
      <c r="B29" s="18" t="s">
        <v>114</v>
      </c>
      <c r="C29" s="19"/>
      <c r="D29" s="14"/>
      <c r="E29" s="14">
        <v>2004</v>
      </c>
      <c r="F29" s="15">
        <v>1994</v>
      </c>
      <c r="G29" s="20">
        <v>1.2120169999999999</v>
      </c>
      <c r="H29" s="20">
        <v>1.3888849999999999</v>
      </c>
      <c r="I29" s="13" t="s">
        <v>231</v>
      </c>
      <c r="J29" s="12">
        <f t="shared" si="1"/>
        <v>0.14592864621535839</v>
      </c>
      <c r="K29" s="21"/>
      <c r="L29" s="22"/>
      <c r="M29" s="22"/>
      <c r="N29" s="24"/>
      <c r="O29" s="24"/>
      <c r="P29" s="24"/>
      <c r="Q29" s="24"/>
      <c r="R29" s="24"/>
      <c r="S29" s="24"/>
      <c r="T29" s="36"/>
      <c r="U29" s="24">
        <v>38108</v>
      </c>
      <c r="V29" s="36"/>
      <c r="X29" s="23">
        <v>3.8562249999999998</v>
      </c>
      <c r="Y29" s="27">
        <v>2.3527300000000002</v>
      </c>
      <c r="Z29" s="27"/>
      <c r="AA29" s="28">
        <v>3.18</v>
      </c>
      <c r="AB29" s="28">
        <v>1.82</v>
      </c>
    </row>
    <row r="30" spans="1:28" s="15" customFormat="1" ht="25.5" customHeight="1" x14ac:dyDescent="0.25">
      <c r="A30" s="34" t="s">
        <v>19</v>
      </c>
      <c r="B30" s="18" t="s">
        <v>325</v>
      </c>
      <c r="C30" s="19">
        <v>1</v>
      </c>
      <c r="E30" s="15">
        <v>2015</v>
      </c>
      <c r="F30" s="15">
        <v>2010</v>
      </c>
      <c r="G30" s="20">
        <v>39.238</v>
      </c>
      <c r="H30" s="20">
        <v>36.665999999999997</v>
      </c>
      <c r="I30" s="13" t="s">
        <v>197</v>
      </c>
      <c r="J30" s="12">
        <f t="shared" si="1"/>
        <v>-6.554870278811363E-2</v>
      </c>
      <c r="K30" s="21" t="s">
        <v>260</v>
      </c>
      <c r="L30" s="22" t="s">
        <v>285</v>
      </c>
      <c r="M30" s="22"/>
      <c r="N30" s="24"/>
      <c r="O30" s="24"/>
      <c r="P30" s="24"/>
      <c r="Q30" s="24"/>
      <c r="R30" s="24"/>
      <c r="S30" s="24"/>
      <c r="T30" s="24">
        <v>41589</v>
      </c>
      <c r="U30" s="24">
        <v>42125</v>
      </c>
      <c r="V30" s="15">
        <v>18</v>
      </c>
      <c r="X30" s="23">
        <v>228.2</v>
      </c>
      <c r="Y30" s="27">
        <v>170.1</v>
      </c>
      <c r="Z30" s="27"/>
      <c r="AA30" s="28">
        <v>5.6</v>
      </c>
      <c r="AB30" s="28">
        <v>4.3</v>
      </c>
    </row>
    <row r="31" spans="1:28" s="15" customFormat="1" ht="25.5" customHeight="1" x14ac:dyDescent="0.25">
      <c r="A31" s="34" t="s">
        <v>186</v>
      </c>
      <c r="B31" s="18" t="s">
        <v>52</v>
      </c>
      <c r="C31" s="19"/>
      <c r="D31" s="14">
        <v>2002</v>
      </c>
      <c r="E31" s="14">
        <v>2006</v>
      </c>
      <c r="F31" s="14">
        <v>1998</v>
      </c>
      <c r="G31" s="20">
        <v>10.18</v>
      </c>
      <c r="H31" s="20">
        <v>14.32</v>
      </c>
      <c r="I31" s="13" t="s">
        <v>197</v>
      </c>
      <c r="J31" s="12">
        <f t="shared" si="1"/>
        <v>0.40667976424361502</v>
      </c>
      <c r="K31" s="21"/>
      <c r="L31" s="22"/>
      <c r="M31" s="22"/>
      <c r="N31" s="24"/>
      <c r="O31" s="24"/>
      <c r="P31" s="24"/>
      <c r="Q31" s="24"/>
      <c r="R31" s="24"/>
      <c r="S31" s="24"/>
      <c r="T31" s="24">
        <v>38200</v>
      </c>
      <c r="U31" s="24">
        <v>38777</v>
      </c>
      <c r="V31" s="15">
        <v>19</v>
      </c>
      <c r="X31" s="25"/>
      <c r="Y31" s="26"/>
      <c r="Z31" s="27"/>
      <c r="AA31" s="28"/>
      <c r="AB31" s="28"/>
    </row>
    <row r="32" spans="1:28" s="15" customFormat="1" ht="25.5" customHeight="1" x14ac:dyDescent="0.25">
      <c r="A32" s="34" t="s">
        <v>109</v>
      </c>
      <c r="B32" s="18" t="s">
        <v>326</v>
      </c>
      <c r="C32" s="19"/>
      <c r="D32" s="14"/>
      <c r="E32" s="14">
        <v>2006</v>
      </c>
      <c r="F32" s="14">
        <v>2002</v>
      </c>
      <c r="G32" s="20">
        <v>1.9277420000000001</v>
      </c>
      <c r="H32" s="20">
        <v>1.962423</v>
      </c>
      <c r="I32" s="13" t="s">
        <v>228</v>
      </c>
      <c r="J32" s="12">
        <f t="shared" si="1"/>
        <v>1.7990477978899647E-2</v>
      </c>
      <c r="K32" s="21"/>
      <c r="L32" s="22"/>
      <c r="M32" s="22"/>
      <c r="N32" s="24"/>
      <c r="O32" s="24"/>
      <c r="P32" s="24"/>
      <c r="Q32" s="24"/>
      <c r="R32" s="24"/>
      <c r="S32" s="24"/>
      <c r="T32" s="24">
        <v>38626</v>
      </c>
      <c r="U32" s="24">
        <v>38718</v>
      </c>
      <c r="V32" s="15">
        <v>3</v>
      </c>
      <c r="X32" s="23">
        <v>3.6070000000000002</v>
      </c>
      <c r="Y32" s="27">
        <v>3.907</v>
      </c>
      <c r="Z32" s="27"/>
      <c r="AA32" s="28">
        <v>2.0699999999999998</v>
      </c>
      <c r="AB32" s="28">
        <v>1.99</v>
      </c>
    </row>
    <row r="33" spans="1:28" s="15" customFormat="1" ht="25.5" customHeight="1" x14ac:dyDescent="0.25">
      <c r="A33" s="34" t="s">
        <v>92</v>
      </c>
      <c r="B33" s="18" t="s">
        <v>93</v>
      </c>
      <c r="C33" s="19"/>
      <c r="D33" s="14"/>
      <c r="E33" s="14">
        <v>2008</v>
      </c>
      <c r="F33" s="14">
        <v>2002</v>
      </c>
      <c r="G33" s="20">
        <v>1.736</v>
      </c>
      <c r="H33" s="20">
        <v>1.9650000000000001</v>
      </c>
      <c r="I33" s="13" t="s">
        <v>140</v>
      </c>
      <c r="J33" s="12">
        <f t="shared" si="1"/>
        <v>0.13191244239631342</v>
      </c>
      <c r="K33" s="21"/>
      <c r="L33" s="22"/>
      <c r="M33" s="22"/>
      <c r="N33" s="24"/>
      <c r="O33" s="24"/>
      <c r="P33" s="24"/>
      <c r="Q33" s="24"/>
      <c r="R33" s="24"/>
      <c r="S33" s="24"/>
      <c r="T33" s="36"/>
      <c r="U33" s="24">
        <v>39753</v>
      </c>
      <c r="V33" s="36"/>
      <c r="X33" s="23">
        <v>6.6689999999999996</v>
      </c>
      <c r="Y33" s="27">
        <v>9.5210000000000008</v>
      </c>
      <c r="Z33" s="27"/>
      <c r="AA33" s="28">
        <v>4.4000000000000004</v>
      </c>
      <c r="AB33" s="28">
        <v>4.8</v>
      </c>
    </row>
    <row r="34" spans="1:28" s="15" customFormat="1" ht="25.5" customHeight="1" x14ac:dyDescent="0.25">
      <c r="A34" s="17" t="s">
        <v>185</v>
      </c>
      <c r="B34" s="18" t="s">
        <v>327</v>
      </c>
      <c r="C34" s="19">
        <v>5</v>
      </c>
      <c r="D34" s="14">
        <v>2000</v>
      </c>
      <c r="E34" s="14">
        <v>2004</v>
      </c>
      <c r="F34" s="14">
        <v>2002</v>
      </c>
      <c r="G34" s="20">
        <v>17.399999999999999</v>
      </c>
      <c r="H34" s="20">
        <v>22.1</v>
      </c>
      <c r="I34" s="13" t="s">
        <v>197</v>
      </c>
      <c r="J34" s="12">
        <f t="shared" si="1"/>
        <v>0.2701149425287358</v>
      </c>
      <c r="K34" s="21" t="s">
        <v>272</v>
      </c>
      <c r="L34" s="22"/>
      <c r="M34" s="22"/>
      <c r="N34" s="24"/>
      <c r="O34" s="24"/>
      <c r="P34" s="24">
        <v>2001</v>
      </c>
      <c r="Q34" s="24"/>
      <c r="R34" s="24"/>
      <c r="S34" s="24"/>
      <c r="T34" s="24">
        <v>37408</v>
      </c>
      <c r="U34" s="24">
        <v>38322</v>
      </c>
      <c r="X34" s="23"/>
      <c r="Y34" s="27"/>
      <c r="Z34" s="27"/>
      <c r="AA34" s="28"/>
      <c r="AB34" s="28"/>
    </row>
    <row r="35" spans="1:28" s="15" customFormat="1" ht="25.5" customHeight="1" x14ac:dyDescent="0.25">
      <c r="A35" s="33" t="s">
        <v>28</v>
      </c>
      <c r="B35" s="18" t="s">
        <v>328</v>
      </c>
      <c r="C35" s="13">
        <v>5</v>
      </c>
      <c r="E35" s="15">
        <v>2009</v>
      </c>
      <c r="F35" s="15">
        <v>2002</v>
      </c>
      <c r="G35" s="20">
        <v>115.9</v>
      </c>
      <c r="H35" s="20">
        <v>113.4</v>
      </c>
      <c r="I35" s="13" t="s">
        <v>197</v>
      </c>
      <c r="J35" s="12">
        <f t="shared" si="1"/>
        <v>-2.1570319240724761E-2</v>
      </c>
      <c r="K35" s="21"/>
      <c r="L35" s="22"/>
      <c r="M35" s="22"/>
      <c r="N35" s="24">
        <v>2002</v>
      </c>
      <c r="O35" s="24">
        <v>2005</v>
      </c>
      <c r="P35" s="24">
        <v>2005</v>
      </c>
      <c r="Q35" s="24"/>
      <c r="R35" s="24"/>
      <c r="S35" s="24"/>
      <c r="T35" s="24">
        <v>38869</v>
      </c>
      <c r="U35" s="15">
        <v>2009</v>
      </c>
      <c r="X35" s="23">
        <v>360.4</v>
      </c>
      <c r="Y35" s="27">
        <v>260.60000000000002</v>
      </c>
      <c r="Z35" s="27"/>
      <c r="AA35" s="28">
        <v>3</v>
      </c>
      <c r="AB35" s="28">
        <v>2.1</v>
      </c>
    </row>
    <row r="36" spans="1:28" s="15" customFormat="1" ht="25.5" customHeight="1" x14ac:dyDescent="0.25">
      <c r="A36" s="34" t="s">
        <v>127</v>
      </c>
      <c r="B36" s="18" t="s">
        <v>128</v>
      </c>
      <c r="C36" s="19">
        <v>1</v>
      </c>
      <c r="D36" s="14"/>
      <c r="E36" s="14">
        <v>2010</v>
      </c>
      <c r="F36" s="14">
        <v>2002</v>
      </c>
      <c r="G36" s="20">
        <v>1.998</v>
      </c>
      <c r="H36" s="20">
        <v>1.5249999999999999</v>
      </c>
      <c r="I36" s="13" t="s">
        <v>232</v>
      </c>
      <c r="J36" s="12">
        <f t="shared" si="1"/>
        <v>-0.23673673673673679</v>
      </c>
      <c r="K36" s="30" t="s">
        <v>281</v>
      </c>
      <c r="L36" s="31" t="s">
        <v>285</v>
      </c>
      <c r="M36" s="31"/>
      <c r="N36" s="24"/>
      <c r="O36" s="24"/>
      <c r="P36" s="24"/>
      <c r="Q36" s="24"/>
      <c r="R36" s="24"/>
      <c r="S36" s="24"/>
      <c r="T36" s="24">
        <v>40118</v>
      </c>
      <c r="U36" s="24">
        <v>40238</v>
      </c>
      <c r="V36" s="15">
        <v>4</v>
      </c>
      <c r="X36" s="23">
        <v>3.41</v>
      </c>
      <c r="Y36" s="27">
        <v>0</v>
      </c>
      <c r="Z36" s="27"/>
      <c r="AA36" s="28">
        <v>1.8</v>
      </c>
      <c r="AB36" s="28">
        <v>0</v>
      </c>
    </row>
    <row r="37" spans="1:28" s="15" customFormat="1" ht="25.5" customHeight="1" x14ac:dyDescent="0.25">
      <c r="A37" s="29" t="s">
        <v>26</v>
      </c>
      <c r="B37" s="18" t="s">
        <v>329</v>
      </c>
      <c r="C37" s="19">
        <v>5</v>
      </c>
      <c r="E37" s="15">
        <v>2007</v>
      </c>
      <c r="F37" s="15">
        <v>2002</v>
      </c>
      <c r="G37" s="20">
        <v>94.2</v>
      </c>
      <c r="H37" s="20">
        <v>106.2</v>
      </c>
      <c r="I37" s="13" t="s">
        <v>197</v>
      </c>
      <c r="J37" s="12">
        <f t="shared" si="1"/>
        <v>0.12738853503184713</v>
      </c>
      <c r="K37" s="21"/>
      <c r="L37" s="22"/>
      <c r="M37" s="22"/>
      <c r="N37" s="24"/>
      <c r="O37" s="24"/>
      <c r="P37" s="24"/>
      <c r="Q37" s="24"/>
      <c r="R37" s="24"/>
      <c r="S37" s="24"/>
      <c r="T37" s="24">
        <v>38930</v>
      </c>
      <c r="U37" s="24">
        <v>39417</v>
      </c>
      <c r="V37" s="15">
        <v>16</v>
      </c>
      <c r="X37" s="23">
        <v>182.7</v>
      </c>
      <c r="Y37" s="27">
        <v>185.8</v>
      </c>
      <c r="Z37" s="27"/>
      <c r="AA37" s="28">
        <v>1.8</v>
      </c>
      <c r="AB37" s="28">
        <v>1.6</v>
      </c>
    </row>
    <row r="38" spans="1:28" s="15" customFormat="1" ht="25.5" customHeight="1" x14ac:dyDescent="0.25">
      <c r="A38" s="34" t="s">
        <v>132</v>
      </c>
      <c r="B38" s="18" t="s">
        <v>160</v>
      </c>
      <c r="C38" s="19"/>
      <c r="D38" s="14"/>
      <c r="E38" s="14">
        <v>2003</v>
      </c>
      <c r="F38" s="14">
        <v>1994</v>
      </c>
      <c r="G38" s="20">
        <v>1.1734579999999999</v>
      </c>
      <c r="H38" s="20">
        <v>0.88571</v>
      </c>
      <c r="I38" s="13" t="s">
        <v>226</v>
      </c>
      <c r="J38" s="12">
        <f t="shared" si="1"/>
        <v>-0.24521371876965339</v>
      </c>
      <c r="K38" s="30" t="s">
        <v>260</v>
      </c>
      <c r="L38" s="31" t="s">
        <v>285</v>
      </c>
      <c r="M38" s="31"/>
      <c r="N38" s="24"/>
      <c r="O38" s="24"/>
      <c r="P38" s="24"/>
      <c r="Q38" s="24"/>
      <c r="R38" s="24"/>
      <c r="S38" s="24"/>
      <c r="T38" s="36"/>
      <c r="U38" s="24">
        <v>37742</v>
      </c>
      <c r="V38" s="36"/>
      <c r="X38" s="23">
        <v>1.087</v>
      </c>
      <c r="Y38" s="27">
        <v>1.0029999999999999</v>
      </c>
      <c r="Z38" s="27"/>
      <c r="AA38" s="28">
        <v>0.93</v>
      </c>
      <c r="AB38" s="28">
        <v>1.1299999999999999</v>
      </c>
    </row>
    <row r="39" spans="1:28" s="15" customFormat="1" ht="25.5" customHeight="1" x14ac:dyDescent="0.25">
      <c r="A39" s="34" t="s">
        <v>184</v>
      </c>
      <c r="B39" s="18" t="s">
        <v>53</v>
      </c>
      <c r="C39" s="19"/>
      <c r="D39" s="14"/>
      <c r="E39" s="14">
        <v>2005</v>
      </c>
      <c r="F39" s="14">
        <v>2002</v>
      </c>
      <c r="G39" s="20">
        <v>16.100000000000001</v>
      </c>
      <c r="H39" s="20">
        <v>25</v>
      </c>
      <c r="I39" s="13" t="s">
        <v>197</v>
      </c>
      <c r="J39" s="12">
        <f t="shared" si="1"/>
        <v>0.55279503105590044</v>
      </c>
      <c r="K39" s="21" t="s">
        <v>262</v>
      </c>
      <c r="L39" s="22"/>
      <c r="M39" s="22"/>
      <c r="N39" s="24"/>
      <c r="O39" s="24"/>
      <c r="P39" s="24"/>
      <c r="Q39" s="24"/>
      <c r="R39" s="24"/>
      <c r="S39" s="24"/>
      <c r="T39" s="36"/>
      <c r="U39" s="36"/>
      <c r="V39" s="36"/>
      <c r="X39" s="23">
        <v>51.9</v>
      </c>
      <c r="Y39" s="27">
        <v>56.2</v>
      </c>
      <c r="Z39" s="27"/>
      <c r="AA39" s="28">
        <v>3</v>
      </c>
      <c r="AB39" s="28">
        <v>2</v>
      </c>
    </row>
    <row r="40" spans="1:28" s="15" customFormat="1" ht="25.5" hidden="1" customHeight="1" x14ac:dyDescent="0.25">
      <c r="A40" s="33" t="s">
        <v>45</v>
      </c>
      <c r="B40" s="18" t="s">
        <v>330</v>
      </c>
      <c r="C40" s="19">
        <v>1</v>
      </c>
      <c r="D40" s="14"/>
      <c r="E40" s="14"/>
      <c r="F40" s="14"/>
      <c r="G40" s="20"/>
      <c r="H40" s="20"/>
      <c r="I40" s="37" t="s">
        <v>136</v>
      </c>
      <c r="J40" s="12"/>
      <c r="K40" s="38"/>
      <c r="L40" s="22"/>
      <c r="M40" s="22"/>
      <c r="N40" s="24"/>
      <c r="O40" s="24"/>
      <c r="P40" s="24"/>
      <c r="Q40" s="24"/>
      <c r="R40" s="24"/>
      <c r="S40" s="24"/>
      <c r="T40" s="24">
        <v>42095</v>
      </c>
      <c r="U40" s="24">
        <v>42979</v>
      </c>
      <c r="V40" s="15">
        <v>29</v>
      </c>
      <c r="X40" s="23"/>
      <c r="Y40" s="27"/>
      <c r="Z40" s="27"/>
      <c r="AA40" s="28"/>
      <c r="AB40" s="28"/>
    </row>
    <row r="41" spans="1:28" s="15" customFormat="1" ht="25.5" customHeight="1" x14ac:dyDescent="0.25">
      <c r="A41" s="34" t="s">
        <v>14</v>
      </c>
      <c r="B41" s="18" t="s">
        <v>330</v>
      </c>
      <c r="C41" s="19">
        <v>1</v>
      </c>
      <c r="D41" s="15">
        <v>2012</v>
      </c>
      <c r="E41" s="15">
        <v>2014</v>
      </c>
      <c r="F41" s="15">
        <v>2002</v>
      </c>
      <c r="G41" s="20">
        <v>59.2</v>
      </c>
      <c r="H41" s="20">
        <v>60.1</v>
      </c>
      <c r="I41" s="13" t="s">
        <v>197</v>
      </c>
      <c r="J41" s="12">
        <f t="shared" ref="J41:J73" si="2">(H41-G41)/G41</f>
        <v>1.5202702702702678E-2</v>
      </c>
      <c r="K41" s="21"/>
      <c r="L41" s="22"/>
      <c r="M41" s="22"/>
      <c r="N41" s="24"/>
      <c r="O41" s="24"/>
      <c r="P41" s="24"/>
      <c r="Q41" s="24"/>
      <c r="R41" s="24"/>
      <c r="S41" s="24"/>
      <c r="T41" s="24">
        <v>41061</v>
      </c>
      <c r="U41" s="24">
        <v>41913</v>
      </c>
      <c r="V41" s="15">
        <v>28</v>
      </c>
      <c r="X41" s="23">
        <v>213.9</v>
      </c>
      <c r="Y41" s="27">
        <v>79.87</v>
      </c>
      <c r="Z41" s="27"/>
      <c r="AA41" s="28">
        <v>5.2</v>
      </c>
      <c r="AB41" s="28">
        <v>1.87</v>
      </c>
    </row>
    <row r="42" spans="1:28" s="15" customFormat="1" ht="25.5" customHeight="1" x14ac:dyDescent="0.25">
      <c r="A42" s="34" t="s">
        <v>54</v>
      </c>
      <c r="B42" s="18" t="s">
        <v>331</v>
      </c>
      <c r="C42" s="19">
        <v>5</v>
      </c>
      <c r="D42" s="14">
        <v>2006</v>
      </c>
      <c r="E42" s="14">
        <v>2006</v>
      </c>
      <c r="F42" s="14">
        <v>2002</v>
      </c>
      <c r="G42" s="20">
        <v>76.2</v>
      </c>
      <c r="H42" s="20">
        <v>85.3</v>
      </c>
      <c r="I42" s="13" t="s">
        <v>197</v>
      </c>
      <c r="J42" s="12">
        <f t="shared" si="2"/>
        <v>0.11942257217847761</v>
      </c>
      <c r="K42" s="21"/>
      <c r="L42" s="22"/>
      <c r="M42" s="22"/>
      <c r="N42" s="24"/>
      <c r="O42" s="24"/>
      <c r="P42" s="24"/>
      <c r="Q42" s="24"/>
      <c r="R42" s="24"/>
      <c r="S42" s="24"/>
      <c r="T42" s="24">
        <v>38078</v>
      </c>
      <c r="U42" s="24">
        <v>38899</v>
      </c>
      <c r="V42" s="15">
        <v>27</v>
      </c>
      <c r="X42" s="23">
        <v>266.5</v>
      </c>
      <c r="Y42" s="27">
        <v>191.3</v>
      </c>
      <c r="Z42" s="27"/>
      <c r="AA42" s="28">
        <v>3.3</v>
      </c>
      <c r="AB42" s="28">
        <v>2.1</v>
      </c>
    </row>
    <row r="43" spans="1:28" s="15" customFormat="1" ht="25.5" customHeight="1" x14ac:dyDescent="0.25">
      <c r="A43" s="34" t="s">
        <v>183</v>
      </c>
      <c r="B43" s="18" t="s">
        <v>55</v>
      </c>
      <c r="C43" s="19"/>
      <c r="D43" s="14"/>
      <c r="E43" s="14">
        <v>2002</v>
      </c>
      <c r="F43" s="14">
        <v>1988</v>
      </c>
      <c r="G43" s="20">
        <v>15.64</v>
      </c>
      <c r="H43" s="20">
        <v>19.5</v>
      </c>
      <c r="I43" s="13" t="s">
        <v>197</v>
      </c>
      <c r="J43" s="12">
        <f t="shared" si="2"/>
        <v>0.24680306905370838</v>
      </c>
      <c r="K43" s="21" t="s">
        <v>273</v>
      </c>
      <c r="L43" s="22"/>
      <c r="M43" s="22"/>
      <c r="N43" s="24"/>
      <c r="O43" s="24"/>
      <c r="P43" s="24"/>
      <c r="Q43" s="24"/>
      <c r="R43" s="24"/>
      <c r="S43" s="24"/>
      <c r="T43" s="24">
        <v>35065</v>
      </c>
      <c r="U43" s="24">
        <v>37408</v>
      </c>
      <c r="V43" s="15">
        <v>77</v>
      </c>
      <c r="X43" s="23">
        <v>22.8</v>
      </c>
      <c r="Y43" s="27">
        <v>32.700000000000003</v>
      </c>
      <c r="Z43" s="27"/>
      <c r="AA43" s="28">
        <v>2.8</v>
      </c>
      <c r="AB43" s="28">
        <v>4.4000000000000004</v>
      </c>
    </row>
    <row r="44" spans="1:28" s="15" customFormat="1" ht="25.5" customHeight="1" x14ac:dyDescent="0.25">
      <c r="A44" s="34" t="s">
        <v>36</v>
      </c>
      <c r="B44" s="18" t="s">
        <v>332</v>
      </c>
      <c r="C44" s="19">
        <v>5</v>
      </c>
      <c r="D44" s="14">
        <v>2006</v>
      </c>
      <c r="E44" s="14">
        <v>2008</v>
      </c>
      <c r="F44" s="14">
        <v>2002</v>
      </c>
      <c r="G44" s="20">
        <v>29.1</v>
      </c>
      <c r="H44" s="20">
        <v>29.1</v>
      </c>
      <c r="I44" s="13" t="s">
        <v>198</v>
      </c>
      <c r="J44" s="12">
        <f t="shared" si="2"/>
        <v>0</v>
      </c>
      <c r="K44" s="21"/>
      <c r="L44" s="22"/>
      <c r="M44" s="22"/>
      <c r="N44" s="24"/>
      <c r="O44" s="24"/>
      <c r="P44" s="24"/>
      <c r="Q44" s="24"/>
      <c r="R44" s="24"/>
      <c r="S44" s="24"/>
      <c r="T44" s="24">
        <v>38991</v>
      </c>
      <c r="U44" s="24">
        <v>39661</v>
      </c>
      <c r="V44" s="15">
        <v>22</v>
      </c>
      <c r="X44" s="23">
        <v>485.9</v>
      </c>
      <c r="Y44" s="27">
        <v>427.3</v>
      </c>
      <c r="Z44" s="27"/>
      <c r="AA44" s="28">
        <v>9.4</v>
      </c>
      <c r="AB44" s="28">
        <v>5.3</v>
      </c>
    </row>
    <row r="45" spans="1:28" s="15" customFormat="1" ht="25.5" customHeight="1" x14ac:dyDescent="0.25">
      <c r="A45" s="39" t="s">
        <v>12</v>
      </c>
      <c r="B45" s="18" t="s">
        <v>333</v>
      </c>
      <c r="C45" s="13">
        <v>5</v>
      </c>
      <c r="D45" s="15">
        <v>2007</v>
      </c>
      <c r="E45" s="15">
        <v>2011</v>
      </c>
      <c r="F45" s="15">
        <v>2002</v>
      </c>
      <c r="G45" s="20">
        <v>322</v>
      </c>
      <c r="H45" s="20">
        <v>315.60000000000002</v>
      </c>
      <c r="I45" s="13" t="s">
        <v>247</v>
      </c>
      <c r="J45" s="12">
        <f t="shared" si="2"/>
        <v>-1.9875776397515456E-2</v>
      </c>
      <c r="K45" s="21"/>
      <c r="L45" s="22"/>
      <c r="M45" s="22"/>
      <c r="N45" s="24">
        <v>37043</v>
      </c>
      <c r="O45" s="24">
        <v>38384</v>
      </c>
      <c r="P45" s="24"/>
      <c r="Q45" s="24">
        <v>38899</v>
      </c>
      <c r="R45" s="24"/>
      <c r="S45" s="24"/>
      <c r="T45" s="24">
        <v>39173</v>
      </c>
      <c r="U45" s="24">
        <v>40725</v>
      </c>
      <c r="V45" s="15">
        <v>51</v>
      </c>
      <c r="X45" s="23">
        <v>727.6</v>
      </c>
      <c r="Y45" s="27">
        <v>773.4</v>
      </c>
      <c r="Z45" s="27"/>
      <c r="AA45" s="28">
        <v>2.1</v>
      </c>
      <c r="AB45" s="28">
        <v>2.4</v>
      </c>
    </row>
    <row r="46" spans="1:28" s="15" customFormat="1" ht="25.5" customHeight="1" x14ac:dyDescent="0.25">
      <c r="A46" s="34" t="s">
        <v>56</v>
      </c>
      <c r="B46" s="18" t="s">
        <v>334</v>
      </c>
      <c r="C46" s="19">
        <v>5</v>
      </c>
      <c r="D46" s="14">
        <v>2003</v>
      </c>
      <c r="E46" s="14">
        <v>2007</v>
      </c>
      <c r="F46" s="14">
        <v>2002</v>
      </c>
      <c r="G46" s="20">
        <v>70.099999999999994</v>
      </c>
      <c r="H46" s="20">
        <v>77.8</v>
      </c>
      <c r="I46" s="13" t="s">
        <v>197</v>
      </c>
      <c r="J46" s="12">
        <f t="shared" si="2"/>
        <v>0.1098430813124109</v>
      </c>
      <c r="K46" s="21"/>
      <c r="L46" s="22"/>
      <c r="M46" s="22"/>
      <c r="N46" s="24"/>
      <c r="O46" s="24"/>
      <c r="P46" s="24"/>
      <c r="Q46" s="24"/>
      <c r="R46" s="24"/>
      <c r="S46" s="24"/>
      <c r="T46" s="24">
        <v>38534</v>
      </c>
      <c r="U46" s="24">
        <v>39264</v>
      </c>
      <c r="V46" s="15">
        <v>24</v>
      </c>
      <c r="X46" s="23">
        <v>304</v>
      </c>
      <c r="Y46" s="27">
        <v>268.60000000000002</v>
      </c>
      <c r="Z46" s="27"/>
      <c r="AA46" s="28">
        <v>4.4000000000000004</v>
      </c>
      <c r="AB46" s="28">
        <v>3.6</v>
      </c>
    </row>
    <row r="47" spans="1:28" s="15" customFormat="1" ht="25.5" customHeight="1" x14ac:dyDescent="0.25">
      <c r="A47" s="34" t="s">
        <v>125</v>
      </c>
      <c r="B47" s="18" t="s">
        <v>335</v>
      </c>
      <c r="C47" s="19"/>
      <c r="D47" s="14"/>
      <c r="E47" s="14">
        <v>2006</v>
      </c>
      <c r="F47" s="14">
        <v>2002</v>
      </c>
      <c r="G47" s="20">
        <v>1.323</v>
      </c>
      <c r="H47" s="20">
        <v>1.7849999999999999</v>
      </c>
      <c r="I47" s="13" t="s">
        <v>233</v>
      </c>
      <c r="J47" s="12">
        <f t="shared" si="2"/>
        <v>0.34920634920634919</v>
      </c>
      <c r="K47" s="21" t="s">
        <v>270</v>
      </c>
      <c r="L47" s="22"/>
      <c r="M47" s="22"/>
      <c r="N47" s="24"/>
      <c r="O47" s="24"/>
      <c r="P47" s="24"/>
      <c r="Q47" s="24"/>
      <c r="R47" s="24"/>
      <c r="S47" s="24"/>
      <c r="T47" s="24">
        <v>38687</v>
      </c>
      <c r="U47" s="24">
        <v>38838</v>
      </c>
      <c r="V47" s="15">
        <v>5</v>
      </c>
      <c r="X47" s="23">
        <v>3.05</v>
      </c>
      <c r="Y47" s="27">
        <v>-1.7849999999999999</v>
      </c>
      <c r="Z47" s="27"/>
      <c r="AA47" s="28">
        <v>2.12</v>
      </c>
      <c r="AB47" s="28">
        <v>-0.95</v>
      </c>
    </row>
    <row r="48" spans="1:28" s="15" customFormat="1" ht="25.5" customHeight="1" x14ac:dyDescent="0.25">
      <c r="A48" s="34" t="s">
        <v>182</v>
      </c>
      <c r="B48" s="18" t="s">
        <v>145</v>
      </c>
      <c r="C48" s="19"/>
      <c r="D48" s="14">
        <v>2004</v>
      </c>
      <c r="E48" s="14">
        <v>2006</v>
      </c>
      <c r="F48" s="14">
        <v>2002</v>
      </c>
      <c r="G48" s="20">
        <v>7.6</v>
      </c>
      <c r="H48" s="20">
        <v>10.8</v>
      </c>
      <c r="I48" s="13" t="s">
        <v>197</v>
      </c>
      <c r="J48" s="12">
        <f t="shared" si="2"/>
        <v>0.42105263157894751</v>
      </c>
      <c r="K48" s="21" t="s">
        <v>268</v>
      </c>
      <c r="L48" s="22"/>
      <c r="M48" s="22"/>
      <c r="N48" s="24"/>
      <c r="O48" s="24"/>
      <c r="P48" s="24"/>
      <c r="Q48" s="24"/>
      <c r="R48" s="24"/>
      <c r="S48" s="24"/>
      <c r="T48" s="24">
        <v>38657</v>
      </c>
      <c r="U48" s="24">
        <v>39052</v>
      </c>
      <c r="V48" s="15">
        <v>13</v>
      </c>
      <c r="X48" s="23">
        <v>48.4</v>
      </c>
      <c r="Y48" s="27">
        <v>34.6</v>
      </c>
      <c r="Z48" s="27"/>
      <c r="AA48" s="28">
        <v>5.6</v>
      </c>
      <c r="AB48" s="28">
        <v>3.6</v>
      </c>
    </row>
    <row r="49" spans="1:28" s="15" customFormat="1" ht="25.5" hidden="1" customHeight="1" x14ac:dyDescent="0.25">
      <c r="A49" s="34" t="s">
        <v>300</v>
      </c>
      <c r="B49" s="18" t="s">
        <v>336</v>
      </c>
      <c r="C49" s="32"/>
      <c r="D49" s="14"/>
      <c r="E49" s="14"/>
      <c r="F49" s="14"/>
      <c r="G49" s="20"/>
      <c r="H49" s="20"/>
      <c r="I49" s="13"/>
      <c r="J49" s="12"/>
      <c r="K49" s="21"/>
      <c r="L49" s="22"/>
      <c r="M49" s="22"/>
      <c r="N49" s="24"/>
      <c r="O49" s="24"/>
      <c r="P49" s="24"/>
      <c r="Q49" s="24"/>
      <c r="R49" s="24"/>
      <c r="S49" s="24"/>
      <c r="T49" s="24"/>
      <c r="U49" s="24"/>
      <c r="X49" s="23"/>
      <c r="Y49" s="27"/>
      <c r="Z49" s="27"/>
      <c r="AA49" s="28"/>
      <c r="AB49" s="28"/>
    </row>
    <row r="50" spans="1:28" s="15" customFormat="1" ht="25.5" customHeight="1" x14ac:dyDescent="0.25">
      <c r="A50" s="34" t="s">
        <v>181</v>
      </c>
      <c r="B50" s="18" t="s">
        <v>336</v>
      </c>
      <c r="C50" s="19">
        <v>5</v>
      </c>
      <c r="D50" s="14">
        <v>2000</v>
      </c>
      <c r="E50" s="14">
        <v>2004</v>
      </c>
      <c r="F50" s="14">
        <v>2002</v>
      </c>
      <c r="G50" s="20">
        <v>52.6</v>
      </c>
      <c r="H50" s="20">
        <v>70.599999999999994</v>
      </c>
      <c r="I50" s="13" t="s">
        <v>197</v>
      </c>
      <c r="J50" s="12">
        <f t="shared" si="2"/>
        <v>0.34220532319391622</v>
      </c>
      <c r="K50" s="21" t="s">
        <v>260</v>
      </c>
      <c r="L50" s="22"/>
      <c r="M50" s="22"/>
      <c r="N50" s="24"/>
      <c r="O50" s="24"/>
      <c r="P50" s="24"/>
      <c r="Q50" s="24"/>
      <c r="R50" s="24"/>
      <c r="S50" s="24"/>
      <c r="T50" s="24">
        <v>37742</v>
      </c>
      <c r="U50" s="24">
        <v>38200</v>
      </c>
      <c r="V50" s="15">
        <v>15</v>
      </c>
      <c r="X50" s="23">
        <v>409.7</v>
      </c>
      <c r="Y50" s="27">
        <v>410.7</v>
      </c>
      <c r="Z50" s="27"/>
      <c r="AA50" s="28">
        <v>6.4</v>
      </c>
      <c r="AB50" s="28">
        <v>4.9000000000000004</v>
      </c>
    </row>
    <row r="51" spans="1:28" s="15" customFormat="1" ht="25.5" customHeight="1" x14ac:dyDescent="0.25">
      <c r="A51" s="34" t="s">
        <v>120</v>
      </c>
      <c r="B51" s="18" t="s">
        <v>121</v>
      </c>
      <c r="C51" s="19"/>
      <c r="D51" s="14"/>
      <c r="E51" s="14">
        <v>2011</v>
      </c>
      <c r="F51" s="14">
        <v>2002</v>
      </c>
      <c r="G51" s="20">
        <v>1.503714</v>
      </c>
      <c r="H51" s="20">
        <v>0.85455099999999995</v>
      </c>
      <c r="I51" s="13" t="s">
        <v>230</v>
      </c>
      <c r="J51" s="12">
        <f t="shared" si="2"/>
        <v>-0.43170642821706789</v>
      </c>
      <c r="K51" s="30" t="s">
        <v>279</v>
      </c>
      <c r="L51" s="31">
        <v>0.1</v>
      </c>
      <c r="M51" s="31"/>
      <c r="N51" s="24"/>
      <c r="O51" s="24"/>
      <c r="P51" s="24"/>
      <c r="Q51" s="24"/>
      <c r="R51" s="24"/>
      <c r="S51" s="24"/>
      <c r="T51" s="24">
        <v>40452</v>
      </c>
      <c r="U51" s="24">
        <v>40633</v>
      </c>
      <c r="V51" s="15">
        <v>5</v>
      </c>
      <c r="X51" s="23">
        <f>23.267+14.698</f>
        <v>37.965000000000003</v>
      </c>
      <c r="Y51" s="27">
        <f>-6.769-0.793</f>
        <v>-7.5620000000000003</v>
      </c>
      <c r="Z51" s="27"/>
      <c r="AA51" s="28">
        <v>22.1</v>
      </c>
      <c r="AB51" s="28">
        <v>-7</v>
      </c>
    </row>
    <row r="52" spans="1:28" s="15" customFormat="1" ht="25.5" customHeight="1" x14ac:dyDescent="0.25">
      <c r="A52" s="34" t="s">
        <v>118</v>
      </c>
      <c r="B52" s="18" t="s">
        <v>119</v>
      </c>
      <c r="C52" s="19">
        <v>1</v>
      </c>
      <c r="D52" s="14"/>
      <c r="E52" s="14">
        <v>2011</v>
      </c>
      <c r="F52" s="14">
        <v>2002</v>
      </c>
      <c r="G52" s="20">
        <v>2.0382539999999998</v>
      </c>
      <c r="H52" s="20">
        <v>1.465255</v>
      </c>
      <c r="I52" s="13" t="s">
        <v>230</v>
      </c>
      <c r="J52" s="12">
        <f t="shared" si="2"/>
        <v>-0.28112247050661981</v>
      </c>
      <c r="K52" s="30" t="s">
        <v>278</v>
      </c>
      <c r="L52" s="31">
        <v>0.15</v>
      </c>
      <c r="M52" s="31"/>
      <c r="N52" s="24"/>
      <c r="O52" s="24"/>
      <c r="P52" s="24"/>
      <c r="Q52" s="24"/>
      <c r="R52" s="24">
        <v>38869</v>
      </c>
      <c r="S52" s="24">
        <v>39539</v>
      </c>
      <c r="T52" s="24">
        <v>40452</v>
      </c>
      <c r="U52" s="24">
        <v>40633</v>
      </c>
      <c r="V52" s="15">
        <v>5</v>
      </c>
      <c r="X52" s="23">
        <f>23.267+25.055</f>
        <v>48.322000000000003</v>
      </c>
      <c r="Y52" s="27">
        <f>-3.723+43.468</f>
        <v>39.745000000000005</v>
      </c>
      <c r="Z52" s="27"/>
      <c r="AA52" s="28">
        <v>21.9</v>
      </c>
      <c r="AB52" s="28">
        <v>28</v>
      </c>
    </row>
    <row r="53" spans="1:28" s="15" customFormat="1" ht="25.5" customHeight="1" x14ac:dyDescent="0.25">
      <c r="A53" s="33" t="s">
        <v>34</v>
      </c>
      <c r="B53" s="18" t="s">
        <v>337</v>
      </c>
      <c r="C53" s="19">
        <v>5</v>
      </c>
      <c r="D53" s="14">
        <v>2004</v>
      </c>
      <c r="E53" s="14">
        <v>2008</v>
      </c>
      <c r="F53" s="14">
        <v>2002</v>
      </c>
      <c r="G53" s="20">
        <v>35.42</v>
      </c>
      <c r="H53" s="20">
        <v>45.66</v>
      </c>
      <c r="I53" s="13" t="s">
        <v>197</v>
      </c>
      <c r="J53" s="12">
        <f t="shared" si="2"/>
        <v>0.28910220214568022</v>
      </c>
      <c r="K53" s="21" t="s">
        <v>260</v>
      </c>
      <c r="L53" s="22"/>
      <c r="M53" s="22"/>
      <c r="N53" s="24">
        <v>37742</v>
      </c>
      <c r="O53" s="24"/>
      <c r="P53" s="24"/>
      <c r="Q53" s="24"/>
      <c r="R53" s="24"/>
      <c r="S53" s="24"/>
      <c r="T53" s="24">
        <v>39114</v>
      </c>
      <c r="U53" s="24">
        <v>39873</v>
      </c>
      <c r="V53" s="15">
        <v>25</v>
      </c>
      <c r="X53" s="23">
        <v>67.599999999999994</v>
      </c>
      <c r="Y53" s="27">
        <v>43.63</v>
      </c>
      <c r="Z53" s="27"/>
      <c r="AA53" s="28">
        <v>2.48</v>
      </c>
      <c r="AB53" s="28">
        <v>1.1100000000000001</v>
      </c>
    </row>
    <row r="54" spans="1:28" s="15" customFormat="1" ht="25.5" customHeight="1" x14ac:dyDescent="0.25">
      <c r="A54" s="34" t="s">
        <v>180</v>
      </c>
      <c r="B54" s="18" t="s">
        <v>338</v>
      </c>
      <c r="C54" s="19">
        <v>5</v>
      </c>
      <c r="D54" s="14"/>
      <c r="E54" s="14">
        <v>2003</v>
      </c>
      <c r="F54" s="14">
        <v>2002</v>
      </c>
      <c r="G54" s="20">
        <v>38.5</v>
      </c>
      <c r="H54" s="20">
        <v>44.1</v>
      </c>
      <c r="I54" s="13" t="s">
        <v>233</v>
      </c>
      <c r="J54" s="12">
        <f t="shared" si="2"/>
        <v>0.1454545454545455</v>
      </c>
      <c r="K54" s="21"/>
      <c r="L54" s="22"/>
      <c r="M54" s="22"/>
      <c r="N54" s="24"/>
      <c r="O54" s="24"/>
      <c r="P54" s="24"/>
      <c r="Q54" s="24"/>
      <c r="R54" s="24"/>
      <c r="S54" s="24"/>
      <c r="T54" s="24">
        <v>37104</v>
      </c>
      <c r="U54" s="24">
        <v>37895</v>
      </c>
      <c r="V54" s="15">
        <v>26</v>
      </c>
      <c r="X54" s="23">
        <v>109.1</v>
      </c>
      <c r="Y54" s="27">
        <v>53.2</v>
      </c>
      <c r="Z54" s="27"/>
      <c r="AA54" s="28">
        <v>3</v>
      </c>
      <c r="AB54" s="28">
        <v>1.2</v>
      </c>
    </row>
    <row r="55" spans="1:28" s="15" customFormat="1" ht="25.5" customHeight="1" x14ac:dyDescent="0.25">
      <c r="A55" s="33" t="s">
        <v>33</v>
      </c>
      <c r="B55" s="18" t="s">
        <v>339</v>
      </c>
      <c r="C55" s="19">
        <v>5</v>
      </c>
      <c r="D55" s="14">
        <v>2006</v>
      </c>
      <c r="E55" s="14">
        <v>2009</v>
      </c>
      <c r="F55" s="14">
        <v>2002</v>
      </c>
      <c r="G55" s="20">
        <v>51.5</v>
      </c>
      <c r="H55" s="20">
        <v>55.7</v>
      </c>
      <c r="I55" s="13" t="s">
        <v>197</v>
      </c>
      <c r="J55" s="12">
        <f t="shared" si="2"/>
        <v>8.1553398058252485E-2</v>
      </c>
      <c r="K55" s="21"/>
      <c r="L55" s="22"/>
      <c r="M55" s="22"/>
      <c r="N55" s="24">
        <v>37347</v>
      </c>
      <c r="O55" s="24">
        <v>38626</v>
      </c>
      <c r="P55" s="24">
        <v>38777</v>
      </c>
      <c r="Q55" s="24"/>
      <c r="R55" s="24"/>
      <c r="S55" s="24"/>
      <c r="T55" s="24">
        <v>38961</v>
      </c>
      <c r="U55" s="24">
        <v>39873</v>
      </c>
      <c r="V55" s="15">
        <v>30</v>
      </c>
      <c r="X55" s="23">
        <v>73.3</v>
      </c>
      <c r="Y55" s="27">
        <v>159.69999999999999</v>
      </c>
      <c r="Z55" s="27"/>
      <c r="AA55" s="28">
        <v>2.1</v>
      </c>
      <c r="AB55" s="28">
        <v>2.7</v>
      </c>
    </row>
    <row r="56" spans="1:28" s="15" customFormat="1" ht="25.5" customHeight="1" x14ac:dyDescent="0.25">
      <c r="A56" s="34" t="s">
        <v>124</v>
      </c>
      <c r="B56" s="18" t="s">
        <v>158</v>
      </c>
      <c r="C56" s="19"/>
      <c r="D56" s="14">
        <v>2002</v>
      </c>
      <c r="E56" s="14">
        <v>2003</v>
      </c>
      <c r="F56" s="14">
        <v>1998</v>
      </c>
      <c r="G56" s="20">
        <v>2.5339299999999998</v>
      </c>
      <c r="H56" s="20">
        <v>2.0312359999999998</v>
      </c>
      <c r="I56" s="13" t="s">
        <v>233</v>
      </c>
      <c r="J56" s="12">
        <f t="shared" si="2"/>
        <v>-0.19838511718950405</v>
      </c>
      <c r="K56" s="30" t="s">
        <v>280</v>
      </c>
      <c r="L56" s="31" t="s">
        <v>285</v>
      </c>
      <c r="M56" s="31"/>
      <c r="N56" s="24"/>
      <c r="O56" s="24"/>
      <c r="P56" s="24"/>
      <c r="Q56" s="24"/>
      <c r="R56" s="24"/>
      <c r="S56" s="24"/>
      <c r="T56" s="36"/>
      <c r="U56" s="24">
        <v>37834</v>
      </c>
      <c r="V56" s="36"/>
      <c r="X56" s="23">
        <v>2.4119999999999999</v>
      </c>
      <c r="Y56" s="27">
        <v>3.7290000000000001</v>
      </c>
      <c r="Z56" s="27"/>
      <c r="AA56" s="28">
        <v>1.05</v>
      </c>
      <c r="AB56" s="28">
        <v>1.84</v>
      </c>
    </row>
    <row r="57" spans="1:28" s="15" customFormat="1" ht="25.5" customHeight="1" x14ac:dyDescent="0.25">
      <c r="A57" s="34" t="s">
        <v>57</v>
      </c>
      <c r="B57" s="18" t="s">
        <v>340</v>
      </c>
      <c r="C57" s="19">
        <v>5</v>
      </c>
      <c r="D57" s="14"/>
      <c r="E57" s="14">
        <v>2007</v>
      </c>
      <c r="F57" s="14">
        <v>2002</v>
      </c>
      <c r="G57" s="20">
        <v>15.2</v>
      </c>
      <c r="H57" s="20">
        <v>14</v>
      </c>
      <c r="I57" s="13" t="s">
        <v>197</v>
      </c>
      <c r="J57" s="12">
        <f t="shared" si="2"/>
        <v>-7.8947368421052586E-2</v>
      </c>
      <c r="K57" s="40" t="s">
        <v>280</v>
      </c>
      <c r="L57" s="41" t="s">
        <v>285</v>
      </c>
      <c r="M57" s="41"/>
      <c r="N57" s="24"/>
      <c r="O57" s="24"/>
      <c r="P57" s="24"/>
      <c r="Q57" s="24"/>
      <c r="R57" s="24"/>
      <c r="S57" s="24"/>
      <c r="T57" s="24">
        <v>38596</v>
      </c>
      <c r="U57" s="24">
        <v>39873</v>
      </c>
      <c r="V57" s="15">
        <v>42</v>
      </c>
      <c r="X57" s="23">
        <v>68.900000000000006</v>
      </c>
      <c r="Y57" s="27">
        <v>79.3</v>
      </c>
      <c r="Z57" s="27"/>
      <c r="AA57" s="28">
        <v>4.7</v>
      </c>
      <c r="AB57" s="28">
        <v>6.5</v>
      </c>
    </row>
    <row r="58" spans="1:28" s="15" customFormat="1" ht="25.5" customHeight="1" x14ac:dyDescent="0.25">
      <c r="A58" s="33" t="s">
        <v>17</v>
      </c>
      <c r="B58" s="18" t="s">
        <v>16</v>
      </c>
      <c r="C58" s="13"/>
      <c r="D58" s="15">
        <v>2008</v>
      </c>
      <c r="E58" s="15">
        <v>2010</v>
      </c>
      <c r="F58" s="15">
        <v>2002</v>
      </c>
      <c r="G58" s="20">
        <v>170.5</v>
      </c>
      <c r="H58" s="20">
        <v>162.1</v>
      </c>
      <c r="I58" s="13" t="s">
        <v>197</v>
      </c>
      <c r="J58" s="12">
        <f t="shared" si="2"/>
        <v>-4.9266862170088008E-2</v>
      </c>
      <c r="K58" s="21"/>
      <c r="L58" s="22"/>
      <c r="M58" s="22"/>
      <c r="N58" s="24">
        <v>38322</v>
      </c>
      <c r="O58" s="24">
        <v>39479</v>
      </c>
      <c r="P58" s="24"/>
      <c r="Q58" s="24"/>
      <c r="R58" s="24"/>
      <c r="S58" s="24"/>
      <c r="T58" s="24">
        <v>39749</v>
      </c>
      <c r="U58" s="24">
        <v>40513</v>
      </c>
      <c r="V58" s="15">
        <v>26</v>
      </c>
      <c r="X58" s="23">
        <v>1605.7</v>
      </c>
      <c r="Y58" s="27">
        <v>948.2</v>
      </c>
      <c r="Z58" s="27"/>
      <c r="AA58" s="28">
        <v>9.9</v>
      </c>
      <c r="AB58" s="28">
        <v>6.2</v>
      </c>
    </row>
    <row r="59" spans="1:28" s="15" customFormat="1" ht="25.5" customHeight="1" x14ac:dyDescent="0.25">
      <c r="A59" s="34" t="s">
        <v>58</v>
      </c>
      <c r="B59" s="18" t="s">
        <v>59</v>
      </c>
      <c r="C59" s="19"/>
      <c r="D59" s="14">
        <v>2004</v>
      </c>
      <c r="E59" s="14">
        <v>2006</v>
      </c>
      <c r="F59" s="14">
        <v>2002</v>
      </c>
      <c r="G59" s="20">
        <v>61.6</v>
      </c>
      <c r="H59" s="20">
        <v>58.6</v>
      </c>
      <c r="I59" s="13" t="s">
        <v>197</v>
      </c>
      <c r="J59" s="12">
        <f t="shared" si="2"/>
        <v>-4.8701298701298704E-2</v>
      </c>
      <c r="K59" s="21"/>
      <c r="L59" s="22"/>
      <c r="M59" s="22"/>
      <c r="N59" s="24"/>
      <c r="O59" s="24"/>
      <c r="P59" s="24"/>
      <c r="Q59" s="24"/>
      <c r="R59" s="24"/>
      <c r="S59" s="24"/>
      <c r="T59" s="24">
        <v>38596</v>
      </c>
      <c r="U59" s="24">
        <v>38930</v>
      </c>
      <c r="V59" s="15">
        <v>11</v>
      </c>
      <c r="X59" s="23">
        <v>244.7</v>
      </c>
      <c r="Y59" s="27">
        <v>394.9</v>
      </c>
      <c r="Z59" s="27"/>
      <c r="AA59" s="28">
        <v>7.2</v>
      </c>
      <c r="AB59" s="28">
        <v>15.3</v>
      </c>
    </row>
    <row r="60" spans="1:28" s="15" customFormat="1" ht="25.5" customHeight="1" x14ac:dyDescent="0.25">
      <c r="A60" s="34" t="s">
        <v>60</v>
      </c>
      <c r="B60" s="18" t="s">
        <v>341</v>
      </c>
      <c r="C60" s="19">
        <v>5</v>
      </c>
      <c r="D60" s="14">
        <v>2004</v>
      </c>
      <c r="E60" s="14">
        <v>2007</v>
      </c>
      <c r="F60" s="14">
        <v>2002</v>
      </c>
      <c r="G60" s="20">
        <v>41.7</v>
      </c>
      <c r="H60" s="20">
        <v>48.6</v>
      </c>
      <c r="I60" s="13" t="s">
        <v>197</v>
      </c>
      <c r="J60" s="12">
        <f t="shared" si="2"/>
        <v>0.16546762589928052</v>
      </c>
      <c r="K60" s="21" t="s">
        <v>295</v>
      </c>
      <c r="L60" s="22"/>
      <c r="M60" s="22"/>
      <c r="N60" s="24"/>
      <c r="O60" s="24"/>
      <c r="P60" s="24"/>
      <c r="Q60" s="24"/>
      <c r="R60" s="24"/>
      <c r="S60" s="24"/>
      <c r="T60" s="24">
        <v>38565</v>
      </c>
      <c r="U60" s="24">
        <v>39203</v>
      </c>
      <c r="V60" s="15">
        <v>21</v>
      </c>
      <c r="X60" s="23">
        <v>209.5</v>
      </c>
      <c r="Y60" s="27">
        <v>117.9</v>
      </c>
      <c r="Z60" s="27"/>
      <c r="AA60" s="28">
        <v>5.0999999999999996</v>
      </c>
      <c r="AB60" s="28">
        <v>2.9</v>
      </c>
    </row>
    <row r="61" spans="1:28" s="15" customFormat="1" ht="25.5" customHeight="1" x14ac:dyDescent="0.25">
      <c r="A61" s="34" t="s">
        <v>179</v>
      </c>
      <c r="B61" s="18" t="s">
        <v>298</v>
      </c>
      <c r="C61" s="19">
        <v>5</v>
      </c>
      <c r="D61" s="14">
        <v>2000</v>
      </c>
      <c r="E61" s="14">
        <v>2002</v>
      </c>
      <c r="F61" s="14">
        <v>2002</v>
      </c>
      <c r="G61" s="20">
        <v>59.5</v>
      </c>
      <c r="H61" s="20">
        <v>115.6</v>
      </c>
      <c r="I61" s="13" t="s">
        <v>197</v>
      </c>
      <c r="J61" s="12">
        <f t="shared" si="2"/>
        <v>0.94285714285714273</v>
      </c>
      <c r="K61" s="21" t="s">
        <v>257</v>
      </c>
      <c r="L61" s="22"/>
      <c r="M61" s="22"/>
      <c r="N61" s="24"/>
      <c r="O61" s="24"/>
      <c r="P61" s="24"/>
      <c r="Q61" s="24"/>
      <c r="R61" s="24"/>
      <c r="S61" s="24"/>
      <c r="T61" s="24">
        <v>36831</v>
      </c>
      <c r="U61" s="24">
        <v>37500</v>
      </c>
      <c r="V61" s="15">
        <v>22</v>
      </c>
      <c r="X61" s="23">
        <v>317.8</v>
      </c>
      <c r="Y61" s="27">
        <v>163.30000000000001</v>
      </c>
      <c r="Z61" s="27"/>
      <c r="AA61" s="28">
        <v>4.2</v>
      </c>
      <c r="AB61" s="28">
        <v>1.4</v>
      </c>
    </row>
    <row r="62" spans="1:28" s="15" customFormat="1" ht="25.5" hidden="1" customHeight="1" x14ac:dyDescent="0.25">
      <c r="A62" s="34" t="s">
        <v>297</v>
      </c>
      <c r="B62" s="18" t="s">
        <v>206</v>
      </c>
      <c r="C62" s="42"/>
      <c r="D62" s="14"/>
      <c r="E62" s="14"/>
      <c r="F62" s="14"/>
      <c r="G62" s="20"/>
      <c r="H62" s="20"/>
      <c r="I62" s="13"/>
      <c r="J62" s="12"/>
      <c r="K62" s="21"/>
      <c r="L62" s="22"/>
      <c r="M62" s="22"/>
      <c r="N62" s="24"/>
      <c r="O62" s="24"/>
      <c r="P62" s="24"/>
      <c r="Q62" s="24"/>
      <c r="R62" s="24"/>
      <c r="S62" s="24"/>
      <c r="T62" s="24"/>
      <c r="U62" s="24"/>
      <c r="X62" s="23"/>
      <c r="Y62" s="27"/>
      <c r="Z62" s="27"/>
      <c r="AA62" s="28"/>
      <c r="AB62" s="28"/>
    </row>
    <row r="63" spans="1:28" s="15" customFormat="1" ht="25.5" customHeight="1" x14ac:dyDescent="0.25">
      <c r="A63" s="34" t="s">
        <v>101</v>
      </c>
      <c r="B63" s="18" t="s">
        <v>206</v>
      </c>
      <c r="C63" s="19"/>
      <c r="D63" s="14"/>
      <c r="E63" s="14">
        <v>2005</v>
      </c>
      <c r="F63" s="14">
        <v>2002</v>
      </c>
      <c r="G63" s="20">
        <v>3.0556480000000001</v>
      </c>
      <c r="H63" s="20">
        <v>4.5205679999999999</v>
      </c>
      <c r="I63" s="13" t="s">
        <v>233</v>
      </c>
      <c r="J63" s="12">
        <f t="shared" si="2"/>
        <v>0.47941385918796919</v>
      </c>
      <c r="K63" s="21" t="s">
        <v>265</v>
      </c>
      <c r="L63" s="22"/>
      <c r="M63" s="22"/>
      <c r="N63" s="24"/>
      <c r="O63" s="24"/>
      <c r="P63" s="24"/>
      <c r="Q63" s="24"/>
      <c r="R63" s="24"/>
      <c r="S63" s="24"/>
      <c r="T63" s="36"/>
      <c r="U63" s="24">
        <v>38565</v>
      </c>
      <c r="V63" s="36"/>
      <c r="X63" s="27">
        <v>8.6300000000000008</v>
      </c>
      <c r="Y63" s="27">
        <v>14.11</v>
      </c>
      <c r="Z63" s="27"/>
      <c r="AA63" s="28">
        <v>1.83</v>
      </c>
      <c r="AB63" s="28">
        <v>2.1</v>
      </c>
    </row>
    <row r="64" spans="1:28" s="15" customFormat="1" ht="25.5" hidden="1" customHeight="1" x14ac:dyDescent="0.25">
      <c r="A64" s="34" t="s">
        <v>299</v>
      </c>
      <c r="B64" s="18"/>
      <c r="C64" s="42"/>
      <c r="D64" s="14"/>
      <c r="E64" s="14"/>
      <c r="F64" s="14"/>
      <c r="G64" s="20"/>
      <c r="H64" s="20"/>
      <c r="I64" s="13"/>
      <c r="J64" s="12"/>
      <c r="K64" s="21"/>
      <c r="L64" s="22"/>
      <c r="M64" s="22"/>
      <c r="N64" s="24"/>
      <c r="O64" s="24"/>
      <c r="P64" s="24"/>
      <c r="Q64" s="24"/>
      <c r="R64" s="24"/>
      <c r="S64" s="24"/>
      <c r="T64" s="36"/>
      <c r="U64" s="24"/>
      <c r="V64" s="36"/>
      <c r="X64" s="27"/>
      <c r="Y64" s="27"/>
      <c r="Z64" s="27"/>
      <c r="AA64" s="28"/>
      <c r="AB64" s="28"/>
    </row>
    <row r="65" spans="1:28" s="15" customFormat="1" ht="25.5" customHeight="1" x14ac:dyDescent="0.25">
      <c r="A65" s="17" t="s">
        <v>112</v>
      </c>
      <c r="B65" s="18" t="s">
        <v>155</v>
      </c>
      <c r="C65" s="19"/>
      <c r="D65" s="14"/>
      <c r="E65" s="14">
        <v>2008</v>
      </c>
      <c r="F65" s="14">
        <v>2002</v>
      </c>
      <c r="G65" s="20">
        <v>1.599</v>
      </c>
      <c r="H65" s="20">
        <v>1.6040000000000001</v>
      </c>
      <c r="I65" s="13" t="s">
        <v>234</v>
      </c>
      <c r="J65" s="12">
        <f t="shared" si="2"/>
        <v>3.126954346466614E-3</v>
      </c>
      <c r="K65" s="21"/>
      <c r="L65" s="22"/>
      <c r="M65" s="22"/>
      <c r="N65" s="24"/>
      <c r="O65" s="24"/>
      <c r="P65" s="24"/>
      <c r="Q65" s="24"/>
      <c r="R65" s="24"/>
      <c r="S65" s="24"/>
      <c r="U65" s="24">
        <v>39600</v>
      </c>
      <c r="X65" s="23">
        <v>133.4</v>
      </c>
      <c r="Y65" s="27">
        <v>46.7</v>
      </c>
      <c r="Z65" s="27"/>
      <c r="AA65" s="28">
        <v>79.7</v>
      </c>
      <c r="AB65" s="28">
        <v>28.1</v>
      </c>
    </row>
    <row r="66" spans="1:28" s="15" customFormat="1" ht="25.5" customHeight="1" x14ac:dyDescent="0.25">
      <c r="A66" s="34" t="s">
        <v>18</v>
      </c>
      <c r="B66" s="18" t="s">
        <v>342</v>
      </c>
      <c r="C66" s="19">
        <v>1</v>
      </c>
      <c r="E66" s="15">
        <v>2015</v>
      </c>
      <c r="F66" s="15">
        <v>2002</v>
      </c>
      <c r="G66" s="20">
        <v>120.60599999999999</v>
      </c>
      <c r="H66" s="20">
        <v>125.282</v>
      </c>
      <c r="I66" s="13" t="s">
        <v>197</v>
      </c>
      <c r="J66" s="12">
        <f t="shared" si="2"/>
        <v>3.8770873754207937E-2</v>
      </c>
      <c r="K66" s="21" t="s">
        <v>260</v>
      </c>
      <c r="L66" s="22" t="s">
        <v>285</v>
      </c>
      <c r="M66" s="22"/>
      <c r="N66" s="24"/>
      <c r="O66" s="24"/>
      <c r="P66" s="24"/>
      <c r="Q66" s="24"/>
      <c r="R66" s="24"/>
      <c r="S66" s="24"/>
      <c r="T66" s="24">
        <v>41275</v>
      </c>
      <c r="U66" s="24">
        <v>42186</v>
      </c>
      <c r="V66" s="15">
        <v>30</v>
      </c>
      <c r="X66" s="23">
        <v>238.9</v>
      </c>
      <c r="Y66" s="27">
        <v>249.2</v>
      </c>
      <c r="Z66" s="27"/>
      <c r="AA66" s="28">
        <v>2.42</v>
      </c>
      <c r="AB66" s="28">
        <v>2.4700000000000002</v>
      </c>
    </row>
    <row r="67" spans="1:28" s="15" customFormat="1" ht="25.5" customHeight="1" x14ac:dyDescent="0.25">
      <c r="A67" s="34" t="s">
        <v>178</v>
      </c>
      <c r="B67" s="18" t="s">
        <v>343</v>
      </c>
      <c r="C67" s="19">
        <v>5</v>
      </c>
      <c r="D67" s="14">
        <v>1992</v>
      </c>
      <c r="E67" s="14">
        <v>2003</v>
      </c>
      <c r="F67" s="14">
        <v>2002</v>
      </c>
      <c r="G67" s="20">
        <v>38.567</v>
      </c>
      <c r="H67" s="20">
        <v>40.622999999999998</v>
      </c>
      <c r="I67" s="13" t="s">
        <v>197</v>
      </c>
      <c r="J67" s="12">
        <f t="shared" si="2"/>
        <v>5.3309824461326975E-2</v>
      </c>
      <c r="K67" s="21"/>
      <c r="L67" s="22"/>
      <c r="M67" s="22"/>
      <c r="N67" s="24"/>
      <c r="O67" s="24"/>
      <c r="P67" s="24"/>
      <c r="Q67" s="24"/>
      <c r="R67" s="24"/>
      <c r="S67" s="24"/>
      <c r="T67" s="24">
        <v>37196</v>
      </c>
      <c r="U67" s="24">
        <v>37803</v>
      </c>
      <c r="V67" s="15">
        <v>20</v>
      </c>
      <c r="X67" s="23">
        <v>196.4</v>
      </c>
      <c r="Y67" s="27">
        <v>281</v>
      </c>
      <c r="Z67" s="27"/>
      <c r="AA67" s="28">
        <v>3.9</v>
      </c>
      <c r="AB67" s="28">
        <v>6.9</v>
      </c>
    </row>
    <row r="68" spans="1:28" s="15" customFormat="1" ht="25.5" customHeight="1" x14ac:dyDescent="0.25">
      <c r="A68" s="17" t="s">
        <v>15</v>
      </c>
      <c r="B68" s="18" t="s">
        <v>344</v>
      </c>
      <c r="C68" s="13">
        <v>5</v>
      </c>
      <c r="D68" s="15">
        <v>2009</v>
      </c>
      <c r="E68" s="15">
        <v>2012</v>
      </c>
      <c r="F68" s="15">
        <v>2002</v>
      </c>
      <c r="G68" s="20">
        <v>297.89999999999998</v>
      </c>
      <c r="H68" s="20">
        <v>299.5</v>
      </c>
      <c r="I68" s="13" t="s">
        <v>197</v>
      </c>
      <c r="J68" s="12">
        <f t="shared" si="2"/>
        <v>5.3709298422290122E-3</v>
      </c>
      <c r="K68" s="21"/>
      <c r="L68" s="21"/>
      <c r="M68" s="21"/>
      <c r="N68" s="24">
        <v>38534</v>
      </c>
      <c r="O68" s="24">
        <v>39326</v>
      </c>
      <c r="P68" s="24"/>
      <c r="Q68" s="24">
        <v>39814</v>
      </c>
      <c r="R68" s="24"/>
      <c r="S68" s="24"/>
      <c r="T68" s="24">
        <v>39965</v>
      </c>
      <c r="U68" s="24">
        <v>41000</v>
      </c>
      <c r="V68" s="15">
        <v>34</v>
      </c>
      <c r="X68" s="23">
        <v>998.28</v>
      </c>
      <c r="Y68" s="27">
        <v>723.66</v>
      </c>
      <c r="Z68" s="27"/>
      <c r="AA68" s="28">
        <v>4.3</v>
      </c>
      <c r="AB68" s="28">
        <v>3.3</v>
      </c>
    </row>
    <row r="69" spans="1:28" s="15" customFormat="1" ht="25.5" customHeight="1" x14ac:dyDescent="0.25">
      <c r="A69" s="34" t="s">
        <v>98</v>
      </c>
      <c r="B69" s="18" t="s">
        <v>151</v>
      </c>
      <c r="C69" s="19"/>
      <c r="D69" s="14"/>
      <c r="E69" s="14">
        <v>2006</v>
      </c>
      <c r="F69" s="14">
        <v>2002</v>
      </c>
      <c r="G69" s="20">
        <v>3.6054750000000002</v>
      </c>
      <c r="H69" s="20">
        <v>3.1259899999999998</v>
      </c>
      <c r="I69" s="13" t="s">
        <v>235</v>
      </c>
      <c r="J69" s="12">
        <f t="shared" si="2"/>
        <v>-0.13298802515618618</v>
      </c>
      <c r="K69" s="30" t="s">
        <v>280</v>
      </c>
      <c r="L69" s="31">
        <f>163311/2774846</f>
        <v>5.8854076946972915E-2</v>
      </c>
      <c r="M69" s="31"/>
      <c r="N69" s="24"/>
      <c r="O69" s="24"/>
      <c r="P69" s="24"/>
      <c r="Q69" s="24"/>
      <c r="R69" s="24"/>
      <c r="S69" s="24"/>
      <c r="T69" s="24">
        <v>38596</v>
      </c>
      <c r="U69" s="24">
        <v>38838</v>
      </c>
      <c r="V69" s="15">
        <v>8</v>
      </c>
      <c r="X69" s="23">
        <v>15.684577000000001</v>
      </c>
      <c r="Y69" s="27">
        <v>12.943432</v>
      </c>
      <c r="Z69" s="27"/>
      <c r="AA69" s="28">
        <v>4.4000000000000004</v>
      </c>
      <c r="AB69" s="28">
        <v>4.0999999999999996</v>
      </c>
    </row>
    <row r="70" spans="1:28" s="15" customFormat="1" ht="25.5" customHeight="1" x14ac:dyDescent="0.25">
      <c r="A70" s="17" t="s">
        <v>105</v>
      </c>
      <c r="B70" s="18" t="s">
        <v>106</v>
      </c>
      <c r="C70" s="19">
        <v>1</v>
      </c>
      <c r="D70" s="14"/>
      <c r="E70" s="14">
        <v>2009</v>
      </c>
      <c r="F70" s="14">
        <v>2002</v>
      </c>
      <c r="G70" s="20">
        <v>1.752</v>
      </c>
      <c r="H70" s="20">
        <v>1.9350000000000001</v>
      </c>
      <c r="I70" s="13" t="s">
        <v>235</v>
      </c>
      <c r="J70" s="12">
        <f t="shared" si="2"/>
        <v>0.10445205479452058</v>
      </c>
      <c r="K70" s="21" t="s">
        <v>294</v>
      </c>
      <c r="L70" s="22"/>
      <c r="M70" s="22"/>
      <c r="N70" s="24"/>
      <c r="O70" s="24"/>
      <c r="P70" s="24"/>
      <c r="Q70" s="24"/>
      <c r="R70" s="24"/>
      <c r="S70" s="24">
        <v>39142</v>
      </c>
      <c r="T70" s="24">
        <v>39722</v>
      </c>
      <c r="U70" s="24">
        <v>39845</v>
      </c>
      <c r="V70" s="15">
        <v>4</v>
      </c>
      <c r="X70" s="23">
        <v>0.94499999999999995</v>
      </c>
      <c r="Y70" s="27">
        <v>-3.2559999999999998</v>
      </c>
      <c r="Z70" s="27"/>
      <c r="AA70" s="28">
        <v>0.7</v>
      </c>
      <c r="AB70" s="28">
        <v>-1.7</v>
      </c>
    </row>
    <row r="71" spans="1:28" s="15" customFormat="1" ht="25.5" customHeight="1" x14ac:dyDescent="0.25">
      <c r="A71" s="34" t="s">
        <v>61</v>
      </c>
      <c r="B71" s="18" t="s">
        <v>62</v>
      </c>
      <c r="C71" s="19"/>
      <c r="D71" s="14">
        <v>2002</v>
      </c>
      <c r="E71" s="14">
        <v>2005</v>
      </c>
      <c r="F71" s="14">
        <v>2002</v>
      </c>
      <c r="G71" s="20">
        <v>19.2</v>
      </c>
      <c r="H71" s="20">
        <v>25.4</v>
      </c>
      <c r="I71" s="13" t="s">
        <v>196</v>
      </c>
      <c r="J71" s="12">
        <f t="shared" si="2"/>
        <v>0.32291666666666663</v>
      </c>
      <c r="K71" s="21" t="s">
        <v>260</v>
      </c>
      <c r="L71" s="22"/>
      <c r="M71" s="22"/>
      <c r="N71" s="24"/>
      <c r="O71" s="24"/>
      <c r="P71" s="24"/>
      <c r="Q71" s="24"/>
      <c r="R71" s="24"/>
      <c r="S71" s="24"/>
      <c r="T71" s="24">
        <v>38231</v>
      </c>
      <c r="U71" s="24">
        <v>38687</v>
      </c>
      <c r="V71" s="15">
        <v>15</v>
      </c>
      <c r="X71" s="23">
        <v>39.799999999999997</v>
      </c>
      <c r="Y71" s="27">
        <v>47.3</v>
      </c>
      <c r="Z71" s="27"/>
      <c r="AA71" s="28">
        <v>2</v>
      </c>
      <c r="AB71" s="28">
        <v>1.8</v>
      </c>
    </row>
    <row r="72" spans="1:28" s="15" customFormat="1" ht="25.5" customHeight="1" x14ac:dyDescent="0.25">
      <c r="A72" s="34" t="s">
        <v>115</v>
      </c>
      <c r="B72" s="18" t="s">
        <v>116</v>
      </c>
      <c r="C72" s="19"/>
      <c r="D72" s="14">
        <v>2002</v>
      </c>
      <c r="E72" s="14">
        <v>2003</v>
      </c>
      <c r="F72" s="14">
        <v>1998</v>
      </c>
      <c r="G72" s="20">
        <v>3.590859</v>
      </c>
      <c r="H72" s="20">
        <v>7.3927420000000001</v>
      </c>
      <c r="I72" s="13" t="s">
        <v>233</v>
      </c>
      <c r="J72" s="12">
        <f t="shared" si="2"/>
        <v>1.0587669969776035</v>
      </c>
      <c r="K72" s="21" t="s">
        <v>260</v>
      </c>
      <c r="L72" s="22"/>
      <c r="M72" s="22"/>
      <c r="N72" s="24"/>
      <c r="O72" s="24"/>
      <c r="P72" s="24"/>
      <c r="Q72" s="24"/>
      <c r="R72" s="24"/>
      <c r="S72" s="24"/>
      <c r="T72" s="36"/>
      <c r="U72" s="24">
        <v>37895</v>
      </c>
      <c r="V72" s="36"/>
      <c r="X72" s="23">
        <v>66.256</v>
      </c>
      <c r="Y72" s="27">
        <v>48.816000000000003</v>
      </c>
      <c r="Z72" s="27"/>
      <c r="AA72" s="28">
        <v>18</v>
      </c>
      <c r="AB72" s="28">
        <v>6.6</v>
      </c>
    </row>
    <row r="73" spans="1:28" s="15" customFormat="1" ht="25.5" customHeight="1" x14ac:dyDescent="0.25">
      <c r="A73" s="34" t="s">
        <v>102</v>
      </c>
      <c r="B73" s="18" t="s">
        <v>103</v>
      </c>
      <c r="C73" s="19">
        <v>1</v>
      </c>
      <c r="D73" s="14"/>
      <c r="E73" s="14">
        <v>2008</v>
      </c>
      <c r="F73" s="14">
        <v>2002</v>
      </c>
      <c r="G73" s="20">
        <v>0.68200000000000005</v>
      </c>
      <c r="H73" s="20">
        <v>0.496</v>
      </c>
      <c r="I73" s="13" t="s">
        <v>139</v>
      </c>
      <c r="J73" s="12">
        <f t="shared" si="2"/>
        <v>-0.27272727272727276</v>
      </c>
      <c r="K73" s="30" t="s">
        <v>280</v>
      </c>
      <c r="L73" s="31" t="s">
        <v>285</v>
      </c>
      <c r="M73" s="31"/>
      <c r="N73" s="24"/>
      <c r="O73" s="24"/>
      <c r="P73" s="24"/>
      <c r="Q73" s="24"/>
      <c r="R73" s="24"/>
      <c r="S73" s="24"/>
      <c r="T73" s="36"/>
      <c r="U73" s="24">
        <v>39508</v>
      </c>
      <c r="V73" s="36"/>
      <c r="X73" s="23">
        <v>10.092000000000001</v>
      </c>
      <c r="Y73" s="27">
        <v>25.349</v>
      </c>
      <c r="Z73" s="27"/>
      <c r="AA73" s="28">
        <v>13</v>
      </c>
      <c r="AB73" s="28">
        <v>35.700000000000003</v>
      </c>
    </row>
    <row r="74" spans="1:28" s="15" customFormat="1" ht="25.5" customHeight="1" x14ac:dyDescent="0.25">
      <c r="A74" s="17" t="s">
        <v>117</v>
      </c>
      <c r="B74" s="18" t="s">
        <v>156</v>
      </c>
      <c r="C74" s="19"/>
      <c r="D74" s="14"/>
      <c r="E74" s="14"/>
      <c r="F74" s="14"/>
      <c r="G74" s="20"/>
      <c r="H74" s="20"/>
      <c r="I74" s="13" t="s">
        <v>136</v>
      </c>
      <c r="J74" s="68"/>
      <c r="K74" s="38"/>
      <c r="L74" s="22"/>
      <c r="M74" s="22"/>
      <c r="N74" s="24"/>
      <c r="O74" s="24"/>
      <c r="P74" s="24"/>
      <c r="Q74" s="24"/>
      <c r="R74" s="24"/>
      <c r="S74" s="24"/>
      <c r="T74" s="36"/>
      <c r="U74" s="24">
        <v>38047</v>
      </c>
      <c r="V74" s="36"/>
      <c r="X74" s="25"/>
      <c r="Y74" s="26"/>
      <c r="Z74" s="27"/>
      <c r="AA74" s="28"/>
      <c r="AB74" s="28"/>
    </row>
    <row r="75" spans="1:28" s="15" customFormat="1" ht="25.5" customHeight="1" x14ac:dyDescent="0.25">
      <c r="A75" s="34" t="s">
        <v>177</v>
      </c>
      <c r="B75" s="18" t="s">
        <v>63</v>
      </c>
      <c r="C75" s="19"/>
      <c r="D75" s="14">
        <v>1991</v>
      </c>
      <c r="E75" s="14">
        <v>2003</v>
      </c>
      <c r="F75" s="14">
        <v>2002</v>
      </c>
      <c r="G75" s="20">
        <v>25.55</v>
      </c>
      <c r="H75" s="20">
        <v>20.350000000000001</v>
      </c>
      <c r="I75" s="13" t="s">
        <v>196</v>
      </c>
      <c r="J75" s="12">
        <f t="shared" ref="J75:J86" si="3">(H75-G75)/G75</f>
        <v>-0.20352250489236787</v>
      </c>
      <c r="K75" s="30" t="s">
        <v>260</v>
      </c>
      <c r="L75" s="31" t="s">
        <v>285</v>
      </c>
      <c r="M75" s="31"/>
      <c r="N75" s="24"/>
      <c r="O75" s="24"/>
      <c r="P75" s="24"/>
      <c r="Q75" s="24"/>
      <c r="R75" s="24"/>
      <c r="S75" s="24"/>
      <c r="T75" s="24">
        <v>37408</v>
      </c>
      <c r="U75" s="24">
        <v>37681</v>
      </c>
      <c r="V75" s="36"/>
      <c r="X75" s="23">
        <v>72</v>
      </c>
      <c r="Y75" s="27">
        <v>67.19</v>
      </c>
      <c r="Z75" s="27"/>
      <c r="AA75" s="28">
        <v>2.8</v>
      </c>
      <c r="AB75" s="28">
        <v>3.3</v>
      </c>
    </row>
    <row r="76" spans="1:28" s="15" customFormat="1" ht="25.5" customHeight="1" x14ac:dyDescent="0.25">
      <c r="A76" s="34" t="s">
        <v>64</v>
      </c>
      <c r="B76" s="18" t="s">
        <v>176</v>
      </c>
      <c r="C76" s="19"/>
      <c r="D76" s="14">
        <v>2002</v>
      </c>
      <c r="E76" s="14">
        <v>2005</v>
      </c>
      <c r="F76" s="14">
        <v>2002</v>
      </c>
      <c r="G76" s="20">
        <v>31.7</v>
      </c>
      <c r="H76" s="20">
        <v>37.799999999999997</v>
      </c>
      <c r="I76" s="13" t="s">
        <v>197</v>
      </c>
      <c r="J76" s="12">
        <f t="shared" si="3"/>
        <v>0.19242902208201887</v>
      </c>
      <c r="K76" s="21"/>
      <c r="L76" s="22"/>
      <c r="M76" s="22"/>
      <c r="N76" s="24"/>
      <c r="O76" s="24"/>
      <c r="P76" s="24"/>
      <c r="Q76" s="24"/>
      <c r="R76" s="24"/>
      <c r="S76" s="24"/>
      <c r="T76" s="24">
        <v>38078</v>
      </c>
      <c r="U76" s="24">
        <v>38626</v>
      </c>
      <c r="V76" s="15">
        <v>18</v>
      </c>
      <c r="X76" s="23">
        <v>225.2</v>
      </c>
      <c r="Y76" s="27">
        <v>168</v>
      </c>
      <c r="Z76" s="27"/>
      <c r="AA76" s="28">
        <v>6.1</v>
      </c>
      <c r="AB76" s="28">
        <v>3.9</v>
      </c>
    </row>
    <row r="77" spans="1:28" s="15" customFormat="1" ht="25.5" customHeight="1" x14ac:dyDescent="0.25">
      <c r="A77" s="34" t="s">
        <v>175</v>
      </c>
      <c r="B77" s="18" t="s">
        <v>345</v>
      </c>
      <c r="C77" s="19">
        <v>5</v>
      </c>
      <c r="D77" s="14">
        <v>2000</v>
      </c>
      <c r="E77" s="14">
        <v>2003</v>
      </c>
      <c r="F77" s="14">
        <v>2002</v>
      </c>
      <c r="G77" s="20">
        <v>30.85</v>
      </c>
      <c r="H77" s="20">
        <v>54.16</v>
      </c>
      <c r="I77" s="13" t="s">
        <v>195</v>
      </c>
      <c r="J77" s="12">
        <f t="shared" si="3"/>
        <v>0.75559157212317651</v>
      </c>
      <c r="K77" s="21" t="s">
        <v>260</v>
      </c>
      <c r="L77" s="22"/>
      <c r="M77" s="22"/>
      <c r="N77" s="24"/>
      <c r="O77" s="24"/>
      <c r="P77" s="24"/>
      <c r="Q77" s="24"/>
      <c r="R77" s="24"/>
      <c r="S77" s="24"/>
      <c r="T77" s="24">
        <v>37043</v>
      </c>
      <c r="U77" s="24">
        <v>37742</v>
      </c>
      <c r="V77" s="36"/>
      <c r="X77" s="23">
        <v>51.07</v>
      </c>
      <c r="Y77" s="27">
        <v>96.51</v>
      </c>
      <c r="Z77" s="27"/>
      <c r="AA77" s="28">
        <v>1.63</v>
      </c>
      <c r="AB77" s="28">
        <v>1.76</v>
      </c>
    </row>
    <row r="78" spans="1:28" s="15" customFormat="1" ht="25.5" customHeight="1" x14ac:dyDescent="0.25">
      <c r="A78" s="34" t="s">
        <v>65</v>
      </c>
      <c r="B78" s="18" t="s">
        <v>346</v>
      </c>
      <c r="C78" s="19">
        <v>5</v>
      </c>
      <c r="D78" s="14">
        <v>2002</v>
      </c>
      <c r="E78" s="14">
        <v>2006</v>
      </c>
      <c r="F78" s="14">
        <v>2002</v>
      </c>
      <c r="G78" s="20">
        <v>36.299999999999997</v>
      </c>
      <c r="H78" s="20">
        <v>64.099999999999994</v>
      </c>
      <c r="I78" s="13" t="s">
        <v>195</v>
      </c>
      <c r="J78" s="12">
        <f t="shared" si="3"/>
        <v>0.7658402203856749</v>
      </c>
      <c r="K78" s="21" t="s">
        <v>260</v>
      </c>
      <c r="L78" s="22"/>
      <c r="M78" s="22"/>
      <c r="N78" s="24"/>
      <c r="O78" s="24"/>
      <c r="P78" s="24"/>
      <c r="Q78" s="24"/>
      <c r="R78" s="24"/>
      <c r="S78" s="24"/>
      <c r="T78" s="24">
        <v>38018</v>
      </c>
      <c r="U78" s="24">
        <v>38961</v>
      </c>
      <c r="V78" s="15">
        <v>31</v>
      </c>
      <c r="X78" s="23">
        <v>120.5</v>
      </c>
      <c r="Y78" s="27">
        <v>157.80000000000001</v>
      </c>
      <c r="Z78" s="27"/>
      <c r="AA78" s="28">
        <v>3.5</v>
      </c>
      <c r="AB78" s="28">
        <v>2.7</v>
      </c>
    </row>
    <row r="79" spans="1:28" s="15" customFormat="1" ht="25.5" customHeight="1" x14ac:dyDescent="0.25">
      <c r="A79" s="17" t="s">
        <v>24</v>
      </c>
      <c r="B79" s="18" t="s">
        <v>347</v>
      </c>
      <c r="C79" s="19">
        <v>5</v>
      </c>
      <c r="D79" s="15">
        <v>2006</v>
      </c>
      <c r="E79" s="15">
        <v>2009</v>
      </c>
      <c r="F79" s="15">
        <v>2002</v>
      </c>
      <c r="G79" s="20">
        <v>43.8</v>
      </c>
      <c r="H79" s="20">
        <v>51.7</v>
      </c>
      <c r="I79" s="13" t="s">
        <v>197</v>
      </c>
      <c r="J79" s="12">
        <f t="shared" si="3"/>
        <v>0.1803652968036531</v>
      </c>
      <c r="K79" s="43" t="s">
        <v>292</v>
      </c>
      <c r="L79" s="22"/>
      <c r="M79" s="22"/>
      <c r="N79" s="24">
        <v>37288</v>
      </c>
      <c r="O79" s="24">
        <v>38626</v>
      </c>
      <c r="P79" s="24">
        <v>38838</v>
      </c>
      <c r="Q79" s="24"/>
      <c r="R79" s="24"/>
      <c r="S79" s="24"/>
      <c r="T79" s="24">
        <v>38991</v>
      </c>
      <c r="U79" s="24">
        <v>39661</v>
      </c>
      <c r="V79" s="15">
        <v>22</v>
      </c>
      <c r="X79" s="23">
        <v>927.3</v>
      </c>
      <c r="Y79" s="27">
        <v>178.6</v>
      </c>
      <c r="Z79" s="27"/>
      <c r="AA79" s="28">
        <v>14.2</v>
      </c>
      <c r="AB79" s="28">
        <v>2.2999999999999998</v>
      </c>
    </row>
    <row r="80" spans="1:28" s="15" customFormat="1" ht="25.5" customHeight="1" x14ac:dyDescent="0.25">
      <c r="A80" s="34" t="s">
        <v>97</v>
      </c>
      <c r="B80" s="18" t="s">
        <v>150</v>
      </c>
      <c r="C80" s="19"/>
      <c r="D80" s="14"/>
      <c r="E80" s="14">
        <v>2002</v>
      </c>
      <c r="F80" s="14">
        <v>1994</v>
      </c>
      <c r="G80" s="20">
        <v>0.62132100000000001</v>
      </c>
      <c r="H80" s="20">
        <v>0.90989299999999995</v>
      </c>
      <c r="I80" s="13" t="s">
        <v>233</v>
      </c>
      <c r="J80" s="12">
        <f t="shared" si="3"/>
        <v>0.4644491333787204</v>
      </c>
      <c r="K80" s="21" t="s">
        <v>260</v>
      </c>
      <c r="L80" s="22"/>
      <c r="M80" s="22"/>
      <c r="N80" s="24"/>
      <c r="O80" s="24"/>
      <c r="P80" s="24"/>
      <c r="Q80" s="24"/>
      <c r="R80" s="24"/>
      <c r="S80" s="24"/>
      <c r="T80" s="24">
        <v>35796</v>
      </c>
      <c r="U80" s="24">
        <v>37377</v>
      </c>
      <c r="V80" s="15">
        <v>40</v>
      </c>
      <c r="X80" s="23">
        <v>9.8699999999999992</v>
      </c>
      <c r="Y80" s="27">
        <v>6.89</v>
      </c>
      <c r="Z80" s="27"/>
      <c r="AA80" s="28">
        <v>15.91</v>
      </c>
      <c r="AB80" s="28">
        <v>7.57</v>
      </c>
    </row>
    <row r="81" spans="1:28" s="15" customFormat="1" ht="25.5" customHeight="1" x14ac:dyDescent="0.25">
      <c r="A81" s="34" t="s">
        <v>77</v>
      </c>
      <c r="B81" s="18" t="s">
        <v>301</v>
      </c>
      <c r="C81" s="19"/>
      <c r="D81" s="14"/>
      <c r="E81" s="14">
        <v>2003</v>
      </c>
      <c r="F81" s="14">
        <v>1998</v>
      </c>
      <c r="G81" s="20">
        <v>1.0951360000000001</v>
      </c>
      <c r="H81" s="20">
        <v>0.93692200000000003</v>
      </c>
      <c r="I81" s="13" t="s">
        <v>233</v>
      </c>
      <c r="J81" s="12">
        <f t="shared" si="3"/>
        <v>-0.14446972796072821</v>
      </c>
      <c r="K81" s="30" t="s">
        <v>260</v>
      </c>
      <c r="L81" s="31" t="s">
        <v>285</v>
      </c>
      <c r="M81" s="31"/>
      <c r="N81" s="24"/>
      <c r="O81" s="24"/>
      <c r="P81" s="24"/>
      <c r="Q81" s="24"/>
      <c r="R81" s="24"/>
      <c r="S81" s="24"/>
      <c r="T81" s="24">
        <v>37742</v>
      </c>
      <c r="U81" s="24">
        <v>38504</v>
      </c>
      <c r="V81" s="15">
        <v>25</v>
      </c>
      <c r="X81" s="23">
        <v>5.5220000000000002</v>
      </c>
      <c r="Y81" s="27">
        <v>4.1509999999999998</v>
      </c>
      <c r="Z81" s="27"/>
      <c r="AA81" s="28">
        <v>5.04</v>
      </c>
      <c r="AB81" s="28">
        <v>2.84</v>
      </c>
    </row>
    <row r="82" spans="1:28" s="15" customFormat="1" ht="25.5" hidden="1" customHeight="1" x14ac:dyDescent="0.25">
      <c r="A82" s="34" t="s">
        <v>302</v>
      </c>
      <c r="B82" s="18" t="s">
        <v>348</v>
      </c>
      <c r="C82" s="32"/>
      <c r="D82" s="14"/>
      <c r="E82" s="14"/>
      <c r="F82" s="14"/>
      <c r="G82" s="20"/>
      <c r="H82" s="20"/>
      <c r="I82" s="13"/>
      <c r="J82" s="12"/>
      <c r="K82" s="30"/>
      <c r="L82" s="31"/>
      <c r="M82" s="31"/>
      <c r="N82" s="24"/>
      <c r="O82" s="24"/>
      <c r="P82" s="24"/>
      <c r="Q82" s="24"/>
      <c r="R82" s="24"/>
      <c r="S82" s="24"/>
      <c r="T82" s="24"/>
      <c r="U82" s="24"/>
      <c r="X82" s="23"/>
      <c r="Y82" s="27"/>
      <c r="Z82" s="27"/>
      <c r="AA82" s="28"/>
      <c r="AB82" s="28"/>
    </row>
    <row r="83" spans="1:28" s="15" customFormat="1" ht="25.5" customHeight="1" x14ac:dyDescent="0.25">
      <c r="A83" s="34" t="s">
        <v>202</v>
      </c>
      <c r="B83" s="18" t="s">
        <v>348</v>
      </c>
      <c r="C83" s="19">
        <v>5</v>
      </c>
      <c r="D83" s="14"/>
      <c r="E83" s="14">
        <v>2008</v>
      </c>
      <c r="F83" s="14">
        <v>2002</v>
      </c>
      <c r="G83" s="20">
        <v>30.1</v>
      </c>
      <c r="H83" s="20">
        <v>32.1</v>
      </c>
      <c r="I83" s="13" t="s">
        <v>197</v>
      </c>
      <c r="J83" s="12">
        <f t="shared" si="3"/>
        <v>6.6445182724252483E-2</v>
      </c>
      <c r="K83" s="21"/>
      <c r="L83" s="22"/>
      <c r="M83" s="22"/>
      <c r="N83" s="24"/>
      <c r="O83" s="24"/>
      <c r="P83" s="24"/>
      <c r="Q83" s="24"/>
      <c r="R83" s="24"/>
      <c r="S83" s="24"/>
      <c r="T83" s="24">
        <v>38899</v>
      </c>
      <c r="U83" s="24">
        <v>39539</v>
      </c>
      <c r="V83" s="15">
        <v>21</v>
      </c>
      <c r="X83" s="23">
        <v>95.4</v>
      </c>
      <c r="Y83" s="27">
        <v>91.8</v>
      </c>
      <c r="Z83" s="27"/>
      <c r="AA83" s="28">
        <v>3.7</v>
      </c>
      <c r="AB83" s="28">
        <v>2.8</v>
      </c>
    </row>
    <row r="84" spans="1:28" s="15" customFormat="1" ht="25.5" customHeight="1" x14ac:dyDescent="0.25">
      <c r="A84" s="34" t="s">
        <v>174</v>
      </c>
      <c r="B84" s="18" t="s">
        <v>349</v>
      </c>
      <c r="C84" s="19"/>
      <c r="D84" s="14">
        <v>2007</v>
      </c>
      <c r="E84" s="14">
        <v>2009</v>
      </c>
      <c r="F84" s="14">
        <v>2002</v>
      </c>
      <c r="G84" s="20">
        <v>34.700000000000003</v>
      </c>
      <c r="H84" s="20">
        <v>35.6</v>
      </c>
      <c r="I84" s="13" t="s">
        <v>197</v>
      </c>
      <c r="J84" s="12">
        <f t="shared" si="3"/>
        <v>2.5936599423631079E-2</v>
      </c>
      <c r="K84" s="21"/>
      <c r="L84" s="22"/>
      <c r="M84" s="22"/>
      <c r="N84" s="24"/>
      <c r="O84" s="24"/>
      <c r="P84" s="24"/>
      <c r="Q84" s="24"/>
      <c r="R84" s="24"/>
      <c r="S84" s="24"/>
      <c r="T84" s="24">
        <v>39114</v>
      </c>
      <c r="U84" s="24">
        <v>39873</v>
      </c>
      <c r="V84" s="15">
        <v>25</v>
      </c>
      <c r="X84" s="23">
        <v>52.3</v>
      </c>
      <c r="Y84" s="27">
        <v>105</v>
      </c>
      <c r="Z84" s="27"/>
      <c r="AA84" s="28">
        <v>2.2000000000000002</v>
      </c>
      <c r="AB84" s="28">
        <v>4</v>
      </c>
    </row>
    <row r="85" spans="1:28" s="15" customFormat="1" ht="25.5" customHeight="1" x14ac:dyDescent="0.25">
      <c r="A85" s="34" t="s">
        <v>80</v>
      </c>
      <c r="B85" s="18" t="s">
        <v>147</v>
      </c>
      <c r="C85" s="19"/>
      <c r="D85" s="14"/>
      <c r="E85" s="14">
        <v>2003</v>
      </c>
      <c r="F85" s="14">
        <v>1994</v>
      </c>
      <c r="G85" s="20">
        <v>0.63900000000000001</v>
      </c>
      <c r="H85" s="20">
        <v>0.51500000000000001</v>
      </c>
      <c r="I85" s="13" t="s">
        <v>233</v>
      </c>
      <c r="J85" s="12">
        <f t="shared" si="3"/>
        <v>-0.19405320813771518</v>
      </c>
      <c r="K85" s="30" t="s">
        <v>260</v>
      </c>
      <c r="L85" s="31" t="s">
        <v>285</v>
      </c>
      <c r="M85" s="31"/>
      <c r="N85" s="24"/>
      <c r="O85" s="24"/>
      <c r="P85" s="24"/>
      <c r="Q85" s="24"/>
      <c r="R85" s="24"/>
      <c r="S85" s="24"/>
      <c r="T85" s="36"/>
      <c r="U85" s="24">
        <v>37681</v>
      </c>
      <c r="V85" s="36"/>
      <c r="X85" s="23">
        <v>1.38</v>
      </c>
      <c r="Y85" s="27">
        <v>-0.121</v>
      </c>
      <c r="Z85" s="27"/>
      <c r="AA85" s="28">
        <v>2.15</v>
      </c>
      <c r="AB85" s="28">
        <v>-0.24</v>
      </c>
    </row>
    <row r="86" spans="1:28" s="15" customFormat="1" ht="25.5" customHeight="1" x14ac:dyDescent="0.25">
      <c r="A86" s="34" t="s">
        <v>81</v>
      </c>
      <c r="B86" s="18" t="s">
        <v>146</v>
      </c>
      <c r="C86" s="19"/>
      <c r="D86" s="14"/>
      <c r="E86" s="14">
        <v>2002</v>
      </c>
      <c r="F86" s="14">
        <v>1994</v>
      </c>
      <c r="G86" s="20">
        <v>0.79100000000000004</v>
      </c>
      <c r="H86" s="20">
        <v>0.93393400000000004</v>
      </c>
      <c r="I86" s="13" t="s">
        <v>233</v>
      </c>
      <c r="J86" s="12">
        <f t="shared" si="3"/>
        <v>0.18070037926675095</v>
      </c>
      <c r="K86" s="21"/>
      <c r="L86" s="22"/>
      <c r="M86" s="22"/>
      <c r="N86" s="24"/>
      <c r="O86" s="24"/>
      <c r="P86" s="24"/>
      <c r="Q86" s="24"/>
      <c r="R86" s="24"/>
      <c r="S86" s="24"/>
      <c r="T86" s="24">
        <v>36312</v>
      </c>
      <c r="U86" s="24">
        <v>37500</v>
      </c>
      <c r="V86" s="36"/>
      <c r="X86" s="23">
        <v>3.65</v>
      </c>
      <c r="Y86" s="27">
        <v>4.6929999999999996</v>
      </c>
      <c r="Z86" s="27"/>
      <c r="AA86" s="28">
        <v>4.5999999999999996</v>
      </c>
      <c r="AB86" s="28">
        <v>5.0199999999999996</v>
      </c>
    </row>
    <row r="87" spans="1:28" s="15" customFormat="1" ht="25.5" hidden="1" customHeight="1" x14ac:dyDescent="0.25">
      <c r="A87" s="33" t="s">
        <v>43</v>
      </c>
      <c r="B87" s="18" t="s">
        <v>350</v>
      </c>
      <c r="C87" s="19"/>
      <c r="D87" s="14"/>
      <c r="E87" s="14"/>
      <c r="F87" s="14"/>
      <c r="G87" s="20"/>
      <c r="H87" s="20"/>
      <c r="I87" s="37" t="s">
        <v>136</v>
      </c>
      <c r="J87" s="12"/>
      <c r="K87" s="38"/>
      <c r="L87" s="22"/>
      <c r="M87" s="22"/>
      <c r="N87" s="24"/>
      <c r="O87" s="24"/>
      <c r="P87" s="24"/>
      <c r="Q87" s="24"/>
      <c r="R87" s="24"/>
      <c r="S87" s="24"/>
      <c r="T87" s="44">
        <v>42156</v>
      </c>
      <c r="U87" s="24">
        <v>42856</v>
      </c>
      <c r="V87" s="36"/>
      <c r="X87" s="23"/>
      <c r="Y87" s="27"/>
      <c r="Z87" s="27"/>
      <c r="AA87" s="28"/>
      <c r="AB87" s="28"/>
    </row>
    <row r="88" spans="1:28" s="15" customFormat="1" ht="25.5" customHeight="1" x14ac:dyDescent="0.25">
      <c r="A88" s="34" t="s">
        <v>173</v>
      </c>
      <c r="B88" s="18" t="s">
        <v>350</v>
      </c>
      <c r="C88" s="19">
        <v>5</v>
      </c>
      <c r="D88" s="14"/>
      <c r="E88" s="14">
        <v>2004</v>
      </c>
      <c r="F88" s="14">
        <v>2002</v>
      </c>
      <c r="G88" s="20">
        <v>15.1</v>
      </c>
      <c r="H88" s="20">
        <v>21.7</v>
      </c>
      <c r="I88" s="13" t="s">
        <v>236</v>
      </c>
      <c r="J88" s="12">
        <f t="shared" ref="J88:J97" si="4">(H88-G88)/G88</f>
        <v>0.4370860927152318</v>
      </c>
      <c r="K88" s="21" t="s">
        <v>267</v>
      </c>
      <c r="L88" s="22"/>
      <c r="M88" s="22"/>
      <c r="N88" s="24"/>
      <c r="O88" s="24"/>
      <c r="P88" s="24"/>
      <c r="Q88" s="24"/>
      <c r="R88" s="24"/>
      <c r="S88" s="24"/>
      <c r="T88" s="36"/>
      <c r="U88" s="24">
        <v>37956</v>
      </c>
      <c r="V88" s="36"/>
      <c r="X88" s="23">
        <v>54.8</v>
      </c>
      <c r="Y88" s="27">
        <v>230.7</v>
      </c>
      <c r="Z88" s="27"/>
      <c r="AA88" s="28">
        <v>3.6</v>
      </c>
      <c r="AB88" s="28">
        <v>10.5</v>
      </c>
    </row>
    <row r="89" spans="1:28" s="15" customFormat="1" ht="25.5" customHeight="1" x14ac:dyDescent="0.25">
      <c r="A89" s="34" t="s">
        <v>172</v>
      </c>
      <c r="B89" s="18" t="s">
        <v>66</v>
      </c>
      <c r="C89" s="19"/>
      <c r="D89" s="14">
        <v>1998</v>
      </c>
      <c r="E89" s="14">
        <v>2002</v>
      </c>
      <c r="F89" s="14">
        <v>2002</v>
      </c>
      <c r="G89" s="20">
        <v>38.799999999999997</v>
      </c>
      <c r="H89" s="20">
        <v>40.9</v>
      </c>
      <c r="I89" s="13" t="s">
        <v>233</v>
      </c>
      <c r="J89" s="12">
        <f t="shared" si="4"/>
        <v>5.4123711340206229E-2</v>
      </c>
      <c r="K89" s="21"/>
      <c r="L89" s="22"/>
      <c r="M89" s="22"/>
      <c r="N89" s="24"/>
      <c r="O89" s="24"/>
      <c r="P89" s="24"/>
      <c r="Q89" s="24"/>
      <c r="R89" s="24"/>
      <c r="S89" s="24"/>
      <c r="T89" s="24">
        <v>37012</v>
      </c>
      <c r="U89" s="24">
        <v>37591</v>
      </c>
      <c r="V89" s="15">
        <v>20</v>
      </c>
      <c r="X89" s="23">
        <v>61.3</v>
      </c>
      <c r="Y89" s="27">
        <v>53.4</v>
      </c>
      <c r="Z89" s="27"/>
      <c r="AA89" s="28">
        <v>1.6</v>
      </c>
      <c r="AB89" s="28">
        <v>1.3</v>
      </c>
    </row>
    <row r="90" spans="1:28" s="15" customFormat="1" ht="25.5" customHeight="1" x14ac:dyDescent="0.25">
      <c r="A90" s="34" t="s">
        <v>171</v>
      </c>
      <c r="B90" s="18" t="s">
        <v>67</v>
      </c>
      <c r="C90" s="19"/>
      <c r="D90" s="14"/>
      <c r="E90" s="14">
        <v>2003</v>
      </c>
      <c r="F90" s="14">
        <v>2002</v>
      </c>
      <c r="G90" s="20">
        <v>21.513000000000002</v>
      </c>
      <c r="H90" s="20">
        <v>21.172000000000001</v>
      </c>
      <c r="I90" s="13" t="s">
        <v>203</v>
      </c>
      <c r="J90" s="12">
        <f t="shared" si="4"/>
        <v>-1.5850880862734208E-2</v>
      </c>
      <c r="K90" s="21"/>
      <c r="L90" s="22"/>
      <c r="M90" s="22"/>
      <c r="N90" s="24"/>
      <c r="O90" s="24"/>
      <c r="P90" s="24"/>
      <c r="Q90" s="24"/>
      <c r="R90" s="24"/>
      <c r="S90" s="24"/>
      <c r="T90" s="24">
        <v>37043</v>
      </c>
      <c r="U90" s="24">
        <v>37653</v>
      </c>
      <c r="V90" s="36"/>
      <c r="X90" s="23">
        <v>62.7</v>
      </c>
      <c r="Y90" s="27">
        <v>38.5</v>
      </c>
      <c r="Z90" s="27"/>
      <c r="AA90" s="28">
        <v>2.2000000000000002</v>
      </c>
      <c r="AB90" s="28">
        <v>1.8</v>
      </c>
    </row>
    <row r="91" spans="1:28" s="15" customFormat="1" ht="25.5" customHeight="1" x14ac:dyDescent="0.25">
      <c r="A91" s="34" t="s">
        <v>170</v>
      </c>
      <c r="B91" s="18" t="s">
        <v>351</v>
      </c>
      <c r="C91" s="19">
        <v>5</v>
      </c>
      <c r="D91" s="14">
        <v>2000</v>
      </c>
      <c r="E91" s="14">
        <v>2003</v>
      </c>
      <c r="F91" s="14">
        <v>2002</v>
      </c>
      <c r="G91" s="20">
        <v>11.8</v>
      </c>
      <c r="H91" s="20">
        <v>18.8</v>
      </c>
      <c r="I91" s="13" t="s">
        <v>203</v>
      </c>
      <c r="J91" s="12">
        <f t="shared" si="4"/>
        <v>0.59322033898305082</v>
      </c>
      <c r="K91" s="21" t="s">
        <v>260</v>
      </c>
      <c r="L91" s="22"/>
      <c r="M91" s="22"/>
      <c r="N91" s="24"/>
      <c r="O91" s="24"/>
      <c r="P91" s="24"/>
      <c r="Q91" s="24"/>
      <c r="R91" s="24"/>
      <c r="S91" s="24"/>
      <c r="T91" s="24">
        <v>37012</v>
      </c>
      <c r="U91" s="24">
        <v>37834</v>
      </c>
      <c r="V91" s="15">
        <v>27</v>
      </c>
      <c r="X91" s="23">
        <v>65.099999999999994</v>
      </c>
      <c r="Y91" s="27">
        <v>24.1</v>
      </c>
      <c r="Z91" s="27"/>
      <c r="AA91" s="28">
        <v>5.5</v>
      </c>
      <c r="AB91" s="28">
        <v>1.3</v>
      </c>
    </row>
    <row r="92" spans="1:28" s="15" customFormat="1" ht="25.5" customHeight="1" x14ac:dyDescent="0.25">
      <c r="A92" s="34" t="s">
        <v>169</v>
      </c>
      <c r="B92" s="18" t="s">
        <v>352</v>
      </c>
      <c r="C92" s="19">
        <v>5</v>
      </c>
      <c r="D92" s="14">
        <v>2000</v>
      </c>
      <c r="E92" s="14">
        <v>2003</v>
      </c>
      <c r="F92" s="14">
        <v>2002</v>
      </c>
      <c r="G92" s="20">
        <v>10.6</v>
      </c>
      <c r="H92" s="20">
        <v>16.2</v>
      </c>
      <c r="I92" s="13" t="s">
        <v>203</v>
      </c>
      <c r="J92" s="12">
        <f t="shared" si="4"/>
        <v>0.52830188679245282</v>
      </c>
      <c r="K92" s="21" t="s">
        <v>263</v>
      </c>
      <c r="L92" s="22"/>
      <c r="M92" s="22"/>
      <c r="N92" s="24"/>
      <c r="O92" s="24"/>
      <c r="P92" s="24"/>
      <c r="Q92" s="24"/>
      <c r="R92" s="24"/>
      <c r="S92" s="24"/>
      <c r="T92" s="24">
        <v>37347</v>
      </c>
      <c r="U92" s="24">
        <v>37834</v>
      </c>
      <c r="V92" s="15">
        <v>28</v>
      </c>
      <c r="X92" s="23">
        <v>27.8</v>
      </c>
      <c r="Y92" s="27">
        <v>39.700000000000003</v>
      </c>
      <c r="Z92" s="27"/>
      <c r="AA92" s="28">
        <v>2.6</v>
      </c>
      <c r="AB92" s="28">
        <v>2.4</v>
      </c>
    </row>
    <row r="93" spans="1:28" s="15" customFormat="1" ht="25.5" customHeight="1" x14ac:dyDescent="0.25">
      <c r="A93" s="34" t="s">
        <v>90</v>
      </c>
      <c r="B93" s="18" t="s">
        <v>91</v>
      </c>
      <c r="C93" s="19"/>
      <c r="D93" s="14"/>
      <c r="E93" s="14">
        <v>2008</v>
      </c>
      <c r="F93" s="14">
        <v>2002</v>
      </c>
      <c r="G93" s="20">
        <v>1.4330000000000001</v>
      </c>
      <c r="H93" s="20">
        <v>1.343</v>
      </c>
      <c r="I93" s="13" t="s">
        <v>236</v>
      </c>
      <c r="J93" s="12">
        <f t="shared" si="4"/>
        <v>-6.2805303558967254E-2</v>
      </c>
      <c r="K93" s="21"/>
      <c r="L93" s="22"/>
      <c r="M93" s="22"/>
      <c r="N93" s="24"/>
      <c r="O93" s="24"/>
      <c r="P93" s="24"/>
      <c r="Q93" s="24"/>
      <c r="R93" s="24"/>
      <c r="S93" s="24"/>
      <c r="T93" s="24">
        <v>39692</v>
      </c>
      <c r="U93" s="24">
        <v>39783</v>
      </c>
      <c r="V93" s="15">
        <v>3</v>
      </c>
      <c r="X93" s="23">
        <v>7.4119999999999999</v>
      </c>
      <c r="Y93" s="27">
        <v>5.93</v>
      </c>
      <c r="Z93" s="27"/>
      <c r="AA93" s="28">
        <v>6.3</v>
      </c>
      <c r="AB93" s="28">
        <v>5.4</v>
      </c>
    </row>
    <row r="94" spans="1:28" s="15" customFormat="1" ht="25.5" customHeight="1" x14ac:dyDescent="0.25">
      <c r="A94" s="34" t="s">
        <v>68</v>
      </c>
      <c r="B94" s="19" t="s">
        <v>353</v>
      </c>
      <c r="C94" s="19">
        <v>5</v>
      </c>
      <c r="D94" s="14"/>
      <c r="E94" s="14">
        <v>2006</v>
      </c>
      <c r="F94" s="14">
        <v>2002</v>
      </c>
      <c r="G94" s="20">
        <v>14.1</v>
      </c>
      <c r="H94" s="20">
        <v>39.200000000000003</v>
      </c>
      <c r="I94" s="13" t="s">
        <v>203</v>
      </c>
      <c r="J94" s="12">
        <f t="shared" si="4"/>
        <v>1.7801418439716314</v>
      </c>
      <c r="K94" s="21" t="s">
        <v>258</v>
      </c>
      <c r="L94" s="22"/>
      <c r="M94" s="22"/>
      <c r="N94" s="24"/>
      <c r="O94" s="24"/>
      <c r="P94" s="24"/>
      <c r="Q94" s="24"/>
      <c r="R94" s="24"/>
      <c r="S94" s="24"/>
      <c r="T94" s="24">
        <v>38231</v>
      </c>
      <c r="U94" s="24">
        <v>38991</v>
      </c>
      <c r="V94" s="15">
        <v>25</v>
      </c>
      <c r="X94" s="23">
        <v>115.1</v>
      </c>
      <c r="Y94" s="27">
        <v>58.2</v>
      </c>
      <c r="Z94" s="27"/>
      <c r="AA94" s="28">
        <v>7.3</v>
      </c>
      <c r="AB94" s="28">
        <v>1.4</v>
      </c>
    </row>
    <row r="95" spans="1:28" s="15" customFormat="1" ht="25.5" customHeight="1" x14ac:dyDescent="0.25">
      <c r="A95" s="34" t="s">
        <v>168</v>
      </c>
      <c r="B95" s="18" t="s">
        <v>354</v>
      </c>
      <c r="C95" s="19">
        <v>5</v>
      </c>
      <c r="D95" s="14">
        <v>1997</v>
      </c>
      <c r="E95" s="14">
        <v>2004</v>
      </c>
      <c r="F95" s="14">
        <v>2002</v>
      </c>
      <c r="G95" s="20">
        <v>45.67</v>
      </c>
      <c r="H95" s="20">
        <v>65.92</v>
      </c>
      <c r="I95" s="13" t="s">
        <v>236</v>
      </c>
      <c r="J95" s="12">
        <f t="shared" si="4"/>
        <v>0.44339829209546749</v>
      </c>
      <c r="K95" s="21" t="s">
        <v>266</v>
      </c>
      <c r="L95" s="22"/>
      <c r="M95" s="22"/>
      <c r="N95" s="24"/>
      <c r="O95" s="24"/>
      <c r="P95" s="24"/>
      <c r="Q95" s="24"/>
      <c r="R95" s="24"/>
      <c r="S95" s="24"/>
      <c r="T95" s="24">
        <v>37073</v>
      </c>
      <c r="U95" s="24">
        <v>38139</v>
      </c>
      <c r="V95" s="15">
        <v>35</v>
      </c>
      <c r="X95" s="23">
        <v>374.1</v>
      </c>
      <c r="Y95" s="27">
        <v>167.45</v>
      </c>
      <c r="Z95" s="27"/>
      <c r="AA95" s="28">
        <v>6.8</v>
      </c>
      <c r="AB95" s="28">
        <v>2.1</v>
      </c>
    </row>
    <row r="96" spans="1:28" s="15" customFormat="1" ht="25.5" customHeight="1" x14ac:dyDescent="0.25">
      <c r="A96" s="34" t="s">
        <v>69</v>
      </c>
      <c r="B96" s="18" t="s">
        <v>355</v>
      </c>
      <c r="C96" s="19">
        <v>5</v>
      </c>
      <c r="D96" s="14">
        <v>2003</v>
      </c>
      <c r="E96" s="14">
        <v>2005</v>
      </c>
      <c r="F96" s="14">
        <v>2002</v>
      </c>
      <c r="G96" s="20">
        <v>10.94</v>
      </c>
      <c r="H96" s="20">
        <v>11.98</v>
      </c>
      <c r="I96" s="13" t="s">
        <v>236</v>
      </c>
      <c r="J96" s="12">
        <f t="shared" si="4"/>
        <v>9.5063985374771565E-2</v>
      </c>
      <c r="K96" s="21"/>
      <c r="L96" s="22"/>
      <c r="M96" s="22"/>
      <c r="N96" s="24"/>
      <c r="O96" s="24"/>
      <c r="P96" s="24"/>
      <c r="Q96" s="24"/>
      <c r="R96" s="24"/>
      <c r="S96" s="24"/>
      <c r="T96" s="24">
        <v>37987</v>
      </c>
      <c r="U96" s="24">
        <v>38504</v>
      </c>
      <c r="V96" s="15">
        <v>17</v>
      </c>
      <c r="X96" s="23">
        <v>14.5</v>
      </c>
      <c r="Y96" s="27">
        <v>43.7</v>
      </c>
      <c r="Z96" s="27"/>
      <c r="AA96" s="28">
        <v>1.4</v>
      </c>
      <c r="AB96" s="28">
        <v>3.9</v>
      </c>
    </row>
    <row r="97" spans="1:28" s="15" customFormat="1" ht="25.5" customHeight="1" x14ac:dyDescent="0.25">
      <c r="A97" s="17" t="s">
        <v>85</v>
      </c>
      <c r="B97" s="18" t="s">
        <v>86</v>
      </c>
      <c r="C97" s="19">
        <v>1</v>
      </c>
      <c r="D97" s="14">
        <v>2008</v>
      </c>
      <c r="E97" s="14">
        <v>2009</v>
      </c>
      <c r="F97" s="14">
        <v>2002</v>
      </c>
      <c r="G97" s="20">
        <v>9.5399999999999991</v>
      </c>
      <c r="H97" s="20">
        <v>7.11</v>
      </c>
      <c r="I97" s="13" t="s">
        <v>237</v>
      </c>
      <c r="J97" s="12">
        <f t="shared" si="4"/>
        <v>-0.25471698113207536</v>
      </c>
      <c r="K97" s="30" t="s">
        <v>277</v>
      </c>
      <c r="L97" s="31">
        <f>1.09/(G97-1.09)</f>
        <v>0.1289940828402367</v>
      </c>
      <c r="M97" s="31"/>
      <c r="N97" s="24"/>
      <c r="O97" s="24"/>
      <c r="P97" s="24"/>
      <c r="Q97" s="24"/>
      <c r="R97" s="24"/>
      <c r="S97" s="24"/>
      <c r="T97" s="24">
        <v>39783</v>
      </c>
      <c r="U97" s="24">
        <v>40087</v>
      </c>
      <c r="V97" s="15">
        <v>10</v>
      </c>
      <c r="X97" s="23">
        <v>82.92</v>
      </c>
      <c r="Y97" s="27">
        <v>26.77</v>
      </c>
      <c r="Z97" s="27"/>
      <c r="AA97" s="28">
        <v>7.1</v>
      </c>
      <c r="AB97" s="28">
        <v>3.5</v>
      </c>
    </row>
    <row r="98" spans="1:28" s="15" customFormat="1" ht="25.5" customHeight="1" x14ac:dyDescent="0.25">
      <c r="A98" s="17" t="s">
        <v>96</v>
      </c>
      <c r="B98" s="18" t="s">
        <v>149</v>
      </c>
      <c r="C98" s="19"/>
      <c r="D98" s="14"/>
      <c r="E98" s="14"/>
      <c r="F98" s="14"/>
      <c r="G98" s="20"/>
      <c r="H98" s="20"/>
      <c r="I98" s="45" t="s">
        <v>136</v>
      </c>
      <c r="J98" s="68"/>
      <c r="K98" s="38"/>
      <c r="L98" s="22"/>
      <c r="M98" s="22"/>
      <c r="N98" s="24">
        <v>35490</v>
      </c>
      <c r="O98" s="24">
        <v>36312</v>
      </c>
      <c r="P98" s="24">
        <v>36495</v>
      </c>
      <c r="Q98" s="24"/>
      <c r="R98" s="24"/>
      <c r="S98" s="24"/>
      <c r="T98" s="36"/>
      <c r="U98" s="24">
        <v>37530</v>
      </c>
      <c r="V98" s="36"/>
      <c r="X98" s="23">
        <v>53.56</v>
      </c>
      <c r="Y98" s="27">
        <v>101.89</v>
      </c>
      <c r="Z98" s="27"/>
      <c r="AA98" s="28">
        <v>21.4</v>
      </c>
      <c r="AB98" s="28">
        <v>40.76</v>
      </c>
    </row>
    <row r="99" spans="1:28" s="15" customFormat="1" ht="25.5" customHeight="1" x14ac:dyDescent="0.25">
      <c r="A99" s="34" t="s">
        <v>167</v>
      </c>
      <c r="B99" s="18" t="s">
        <v>356</v>
      </c>
      <c r="C99" s="19">
        <v>5</v>
      </c>
      <c r="D99" s="14"/>
      <c r="E99" s="14">
        <v>2003</v>
      </c>
      <c r="F99" s="14">
        <v>2002</v>
      </c>
      <c r="G99" s="20">
        <f>96.4+7.8</f>
        <v>104.2</v>
      </c>
      <c r="H99" s="20">
        <f>71.4+20.9</f>
        <v>92.300000000000011</v>
      </c>
      <c r="I99" s="13" t="s">
        <v>233</v>
      </c>
      <c r="J99" s="12">
        <f t="shared" ref="J99:J110" si="5">(H99-G99)/G99</f>
        <v>-0.11420345489443369</v>
      </c>
      <c r="K99" s="30" t="s">
        <v>286</v>
      </c>
      <c r="L99" s="31" t="s">
        <v>285</v>
      </c>
      <c r="M99" s="31"/>
      <c r="N99" s="24"/>
      <c r="O99" s="24"/>
      <c r="P99" s="24"/>
      <c r="Q99" s="24"/>
      <c r="R99" s="24"/>
      <c r="S99" s="24"/>
      <c r="T99" s="24">
        <v>37073</v>
      </c>
      <c r="U99" s="24">
        <v>37956</v>
      </c>
      <c r="V99" s="15">
        <v>29</v>
      </c>
      <c r="X99" s="23">
        <v>267.39999999999998</v>
      </c>
      <c r="Y99" s="27">
        <v>221.9</v>
      </c>
      <c r="Z99" s="27"/>
      <c r="AA99" s="28">
        <v>2.5</v>
      </c>
      <c r="AB99" s="28">
        <v>2.4</v>
      </c>
    </row>
    <row r="100" spans="1:28" s="15" customFormat="1" ht="25.5" customHeight="1" x14ac:dyDescent="0.25">
      <c r="A100" s="34" t="s">
        <v>70</v>
      </c>
      <c r="B100" s="18" t="s">
        <v>357</v>
      </c>
      <c r="C100" s="19">
        <v>5</v>
      </c>
      <c r="D100" s="14"/>
      <c r="E100" s="14">
        <v>2007</v>
      </c>
      <c r="F100" s="14">
        <v>2002</v>
      </c>
      <c r="G100" s="20">
        <v>8.6999999999999993</v>
      </c>
      <c r="H100" s="20">
        <v>12</v>
      </c>
      <c r="I100" s="13" t="s">
        <v>233</v>
      </c>
      <c r="J100" s="12">
        <f t="shared" si="5"/>
        <v>0.3793103448275863</v>
      </c>
      <c r="K100" s="21" t="s">
        <v>260</v>
      </c>
      <c r="L100" s="22"/>
      <c r="M100" s="22"/>
      <c r="N100" s="24"/>
      <c r="O100" s="24"/>
      <c r="P100" s="24"/>
      <c r="Q100" s="24"/>
      <c r="R100" s="24"/>
      <c r="S100" s="24"/>
      <c r="T100" s="24">
        <v>38899</v>
      </c>
      <c r="U100" s="24">
        <v>39326</v>
      </c>
      <c r="V100" s="15">
        <v>14</v>
      </c>
      <c r="X100" s="23">
        <v>41.1</v>
      </c>
      <c r="Y100" s="27">
        <v>20.2</v>
      </c>
      <c r="Z100" s="27"/>
      <c r="AA100" s="28">
        <v>4.7</v>
      </c>
      <c r="AB100" s="28">
        <v>1.7</v>
      </c>
    </row>
    <row r="101" spans="1:28" s="15" customFormat="1" ht="25.5" customHeight="1" x14ac:dyDescent="0.25">
      <c r="A101" s="34" t="s">
        <v>71</v>
      </c>
      <c r="B101" s="18" t="s">
        <v>358</v>
      </c>
      <c r="C101" s="19">
        <v>5</v>
      </c>
      <c r="D101" s="14"/>
      <c r="E101" s="14">
        <v>2007</v>
      </c>
      <c r="F101" s="14">
        <v>2002</v>
      </c>
      <c r="G101" s="20">
        <v>5.0999999999999996</v>
      </c>
      <c r="H101" s="20">
        <v>11</v>
      </c>
      <c r="I101" s="13" t="s">
        <v>238</v>
      </c>
      <c r="J101" s="12">
        <f t="shared" si="5"/>
        <v>1.1568627450980393</v>
      </c>
      <c r="K101" s="21" t="s">
        <v>260</v>
      </c>
      <c r="L101" s="22"/>
      <c r="M101" s="22"/>
      <c r="N101" s="24"/>
      <c r="O101" s="24"/>
      <c r="P101" s="24"/>
      <c r="Q101" s="24"/>
      <c r="R101" s="24"/>
      <c r="S101" s="24"/>
      <c r="T101" s="24">
        <v>38899</v>
      </c>
      <c r="U101" s="24">
        <v>39326</v>
      </c>
      <c r="V101" s="15">
        <v>14</v>
      </c>
      <c r="X101" s="23">
        <v>34.299999999999997</v>
      </c>
      <c r="Y101" s="27">
        <v>26.3</v>
      </c>
      <c r="Z101" s="27"/>
      <c r="AA101" s="28">
        <v>5.6</v>
      </c>
      <c r="AB101" s="28">
        <v>2.2999999999999998</v>
      </c>
    </row>
    <row r="102" spans="1:28" s="15" customFormat="1" ht="25.5" customHeight="1" x14ac:dyDescent="0.25">
      <c r="A102" s="17" t="s">
        <v>38</v>
      </c>
      <c r="B102" s="18" t="s">
        <v>359</v>
      </c>
      <c r="C102" s="19">
        <v>5</v>
      </c>
      <c r="D102" s="14">
        <v>2005</v>
      </c>
      <c r="E102" s="14">
        <v>2008</v>
      </c>
      <c r="F102" s="14">
        <v>2002</v>
      </c>
      <c r="G102" s="20">
        <v>9.81</v>
      </c>
      <c r="H102" s="20">
        <v>10.32</v>
      </c>
      <c r="I102" s="13" t="s">
        <v>197</v>
      </c>
      <c r="J102" s="12">
        <f t="shared" si="5"/>
        <v>5.1987767584097837E-2</v>
      </c>
      <c r="K102" s="21"/>
      <c r="L102" s="22"/>
      <c r="M102" s="22"/>
      <c r="N102" s="24"/>
      <c r="O102" s="24">
        <v>37803</v>
      </c>
      <c r="P102" s="24"/>
      <c r="Q102" s="24">
        <v>38384</v>
      </c>
      <c r="R102" s="24"/>
      <c r="S102" s="24"/>
      <c r="T102" s="24">
        <v>39234</v>
      </c>
      <c r="U102" s="24">
        <v>39600</v>
      </c>
      <c r="V102" s="15">
        <v>12</v>
      </c>
      <c r="X102" s="23">
        <v>21.88</v>
      </c>
      <c r="Y102" s="27">
        <v>10.96</v>
      </c>
      <c r="Z102" s="27"/>
      <c r="AA102" s="28">
        <v>2.08</v>
      </c>
      <c r="AB102" s="28">
        <v>1</v>
      </c>
    </row>
    <row r="103" spans="1:28" s="15" customFormat="1" ht="25.5" customHeight="1" x14ac:dyDescent="0.25">
      <c r="A103" s="34" t="s">
        <v>87</v>
      </c>
      <c r="B103" s="18" t="s">
        <v>148</v>
      </c>
      <c r="C103" s="19"/>
      <c r="D103" s="14">
        <v>2001</v>
      </c>
      <c r="E103" s="14">
        <v>2002</v>
      </c>
      <c r="F103" s="14">
        <v>1994</v>
      </c>
      <c r="G103" s="20">
        <v>0.60935700000000004</v>
      </c>
      <c r="H103" s="20">
        <v>0.440077</v>
      </c>
      <c r="I103" s="13" t="s">
        <v>233</v>
      </c>
      <c r="J103" s="12">
        <f t="shared" si="5"/>
        <v>-0.27780102632775211</v>
      </c>
      <c r="K103" s="30" t="s">
        <v>260</v>
      </c>
      <c r="L103" s="31" t="s">
        <v>285</v>
      </c>
      <c r="M103" s="31"/>
      <c r="N103" s="24"/>
      <c r="O103" s="24"/>
      <c r="P103" s="24"/>
      <c r="Q103" s="24"/>
      <c r="R103" s="24"/>
      <c r="S103" s="24"/>
      <c r="T103" s="36"/>
      <c r="U103" s="15">
        <v>2002</v>
      </c>
      <c r="V103" s="36"/>
      <c r="X103" s="23">
        <v>2.1560000000000001</v>
      </c>
      <c r="Y103" s="27">
        <v>3.1709999999999998</v>
      </c>
      <c r="Z103" s="27"/>
      <c r="AA103" s="28">
        <v>3.54</v>
      </c>
      <c r="AB103" s="28">
        <v>7.21</v>
      </c>
    </row>
    <row r="104" spans="1:28" s="15" customFormat="1" ht="25.5" customHeight="1" x14ac:dyDescent="0.25">
      <c r="A104" s="34" t="s">
        <v>166</v>
      </c>
      <c r="B104" s="18" t="s">
        <v>360</v>
      </c>
      <c r="C104" s="19">
        <v>5</v>
      </c>
      <c r="D104" s="14">
        <v>2003</v>
      </c>
      <c r="E104" s="14">
        <v>2002</v>
      </c>
      <c r="F104" s="14">
        <v>2002</v>
      </c>
      <c r="G104" s="20">
        <v>9.56</v>
      </c>
      <c r="H104" s="20">
        <v>12.73</v>
      </c>
      <c r="I104" s="13" t="s">
        <v>233</v>
      </c>
      <c r="J104" s="12">
        <f t="shared" si="5"/>
        <v>0.33158995815899578</v>
      </c>
      <c r="K104" s="21" t="s">
        <v>271</v>
      </c>
      <c r="L104" s="22"/>
      <c r="M104" s="22"/>
      <c r="N104" s="24"/>
      <c r="O104" s="24"/>
      <c r="P104" s="24"/>
      <c r="Q104" s="24"/>
      <c r="R104" s="24"/>
      <c r="S104" s="24"/>
      <c r="T104" s="24">
        <v>37043</v>
      </c>
      <c r="U104" s="24">
        <v>37591</v>
      </c>
      <c r="V104" s="15">
        <v>18</v>
      </c>
      <c r="X104" s="23">
        <v>56.7</v>
      </c>
      <c r="Y104" s="27">
        <v>42.4</v>
      </c>
      <c r="Z104" s="27"/>
      <c r="AA104" s="28">
        <v>5.9</v>
      </c>
      <c r="AB104" s="28">
        <v>3.3</v>
      </c>
    </row>
    <row r="105" spans="1:28" s="15" customFormat="1" ht="25.5" customHeight="1" x14ac:dyDescent="0.25">
      <c r="A105" s="34" t="s">
        <v>72</v>
      </c>
      <c r="B105" s="18" t="s">
        <v>361</v>
      </c>
      <c r="C105" s="19">
        <v>5</v>
      </c>
      <c r="D105" s="14">
        <v>2005</v>
      </c>
      <c r="E105" s="14">
        <v>2007</v>
      </c>
      <c r="F105" s="14">
        <v>2002</v>
      </c>
      <c r="G105" s="20">
        <v>31.9</v>
      </c>
      <c r="H105" s="20">
        <v>32.299999999999997</v>
      </c>
      <c r="I105" s="13" t="s">
        <v>238</v>
      </c>
      <c r="J105" s="12">
        <f t="shared" si="5"/>
        <v>1.2539184952978013E-2</v>
      </c>
      <c r="K105" s="21"/>
      <c r="L105" s="22"/>
      <c r="M105" s="22"/>
      <c r="N105" s="24"/>
      <c r="O105" s="24"/>
      <c r="P105" s="24"/>
      <c r="Q105" s="24"/>
      <c r="R105" s="24"/>
      <c r="S105" s="24"/>
      <c r="T105" s="24">
        <v>38749</v>
      </c>
      <c r="U105" s="24">
        <v>39356</v>
      </c>
      <c r="V105" s="15">
        <v>20</v>
      </c>
      <c r="X105" s="23">
        <v>67.8</v>
      </c>
      <c r="Y105" s="27">
        <v>51.2</v>
      </c>
      <c r="Z105" s="27"/>
      <c r="AA105" s="28">
        <v>2.5</v>
      </c>
      <c r="AB105" s="28">
        <v>1.8</v>
      </c>
    </row>
    <row r="106" spans="1:28" s="15" customFormat="1" ht="25.5" customHeight="1" x14ac:dyDescent="0.25">
      <c r="A106" s="33" t="s">
        <v>31</v>
      </c>
      <c r="B106" s="18" t="s">
        <v>32</v>
      </c>
      <c r="C106" s="19">
        <v>5</v>
      </c>
      <c r="D106" s="15">
        <v>2005</v>
      </c>
      <c r="E106" s="15">
        <v>2009</v>
      </c>
      <c r="F106" s="15">
        <v>2002</v>
      </c>
      <c r="G106" s="20">
        <v>24.9</v>
      </c>
      <c r="H106" s="20">
        <v>32.5</v>
      </c>
      <c r="I106" s="13" t="s">
        <v>197</v>
      </c>
      <c r="J106" s="12">
        <f t="shared" si="5"/>
        <v>0.30522088353413662</v>
      </c>
      <c r="K106" s="21" t="s">
        <v>289</v>
      </c>
      <c r="L106" s="22" t="s">
        <v>285</v>
      </c>
      <c r="M106" s="22"/>
      <c r="N106" s="24">
        <v>37956</v>
      </c>
      <c r="O106" s="24">
        <v>38808</v>
      </c>
      <c r="P106" s="24">
        <v>38961</v>
      </c>
      <c r="Q106" s="24"/>
      <c r="R106" s="24"/>
      <c r="S106" s="24"/>
      <c r="T106" s="24">
        <v>39083</v>
      </c>
      <c r="U106" s="24">
        <v>39897</v>
      </c>
      <c r="V106" s="15">
        <v>26</v>
      </c>
      <c r="X106" s="23">
        <v>45.5</v>
      </c>
      <c r="Y106" s="27">
        <v>38.200000000000003</v>
      </c>
      <c r="Z106" s="27"/>
      <c r="AA106" s="28">
        <v>2.5</v>
      </c>
      <c r="AB106" s="28">
        <v>1.2</v>
      </c>
    </row>
    <row r="107" spans="1:28" s="15" customFormat="1" ht="25.5" customHeight="1" x14ac:dyDescent="0.25">
      <c r="A107" s="34" t="s">
        <v>248</v>
      </c>
      <c r="B107" s="18" t="s">
        <v>362</v>
      </c>
      <c r="C107" s="13">
        <v>5</v>
      </c>
      <c r="D107" s="15">
        <v>2006</v>
      </c>
      <c r="E107" s="15">
        <v>2012</v>
      </c>
      <c r="F107" s="15">
        <v>2010</v>
      </c>
      <c r="G107" s="20">
        <v>462</v>
      </c>
      <c r="H107" s="20">
        <v>345</v>
      </c>
      <c r="I107" s="13" t="s">
        <v>222</v>
      </c>
      <c r="J107" s="12">
        <f t="shared" si="5"/>
        <v>-0.25324675324675322</v>
      </c>
      <c r="K107" s="30" t="s">
        <v>283</v>
      </c>
      <c r="L107" s="31" t="s">
        <v>285</v>
      </c>
      <c r="M107" s="31"/>
      <c r="N107" s="24"/>
      <c r="O107" s="24"/>
      <c r="P107" s="24"/>
      <c r="Q107" s="24"/>
      <c r="R107" s="24"/>
      <c r="S107" s="24"/>
      <c r="T107" s="24">
        <v>40148</v>
      </c>
      <c r="U107" s="24">
        <v>41244</v>
      </c>
      <c r="V107" s="15">
        <v>36</v>
      </c>
      <c r="X107" s="23">
        <f>996-411-6+5-3+13+72-148-8</f>
        <v>510</v>
      </c>
      <c r="Y107" s="27">
        <f>-225-65+39+80+13+72-148-8</f>
        <v>-242</v>
      </c>
      <c r="Z107" s="27"/>
      <c r="AA107" s="28">
        <v>1.4</v>
      </c>
      <c r="AB107" s="28">
        <v>-0.8</v>
      </c>
    </row>
    <row r="108" spans="1:28" s="15" customFormat="1" ht="25.5" customHeight="1" x14ac:dyDescent="0.25">
      <c r="A108" s="34" t="s">
        <v>99</v>
      </c>
      <c r="B108" s="18" t="s">
        <v>220</v>
      </c>
      <c r="C108" s="19"/>
      <c r="D108" s="14"/>
      <c r="E108" s="14">
        <v>2005</v>
      </c>
      <c r="F108" s="14">
        <v>2002</v>
      </c>
      <c r="G108" s="20">
        <v>1.4530000000000001</v>
      </c>
      <c r="H108" s="20">
        <v>1.754</v>
      </c>
      <c r="I108" s="46" t="s">
        <v>223</v>
      </c>
      <c r="J108" s="12">
        <f t="shared" si="5"/>
        <v>0.20715760495526492</v>
      </c>
      <c r="K108" s="21" t="s">
        <v>260</v>
      </c>
      <c r="L108" s="22"/>
      <c r="M108" s="22"/>
      <c r="N108" s="24"/>
      <c r="O108" s="24"/>
      <c r="P108" s="24"/>
      <c r="Q108" s="24"/>
      <c r="R108" s="24"/>
      <c r="S108" s="24"/>
      <c r="T108" s="36"/>
      <c r="U108" s="24">
        <v>38231</v>
      </c>
      <c r="V108" s="36"/>
      <c r="X108" s="23">
        <v>4.9790000000000001</v>
      </c>
      <c r="Y108" s="27">
        <v>4.2919999999999998</v>
      </c>
      <c r="Z108" s="27"/>
      <c r="AA108" s="28">
        <v>3.1</v>
      </c>
      <c r="AB108" s="28">
        <v>2.8</v>
      </c>
    </row>
    <row r="109" spans="1:28" s="15" customFormat="1" ht="25.5" customHeight="1" x14ac:dyDescent="0.25">
      <c r="A109" s="33" t="s">
        <v>20</v>
      </c>
      <c r="B109" s="18" t="s">
        <v>363</v>
      </c>
      <c r="C109" s="19">
        <v>5</v>
      </c>
      <c r="E109" s="15">
        <v>2010</v>
      </c>
      <c r="F109" s="15">
        <v>2002</v>
      </c>
      <c r="G109" s="20">
        <v>296.89999999999998</v>
      </c>
      <c r="H109" s="20">
        <v>261.7</v>
      </c>
      <c r="I109" s="13" t="s">
        <v>197</v>
      </c>
      <c r="J109" s="12">
        <f t="shared" si="5"/>
        <v>-0.11855843718423709</v>
      </c>
      <c r="K109" s="30" t="s">
        <v>288</v>
      </c>
      <c r="L109" s="30" t="s">
        <v>285</v>
      </c>
      <c r="M109" s="30"/>
      <c r="N109" s="24"/>
      <c r="O109" s="24">
        <v>38869</v>
      </c>
      <c r="P109" s="24"/>
      <c r="Q109" s="24"/>
      <c r="R109" s="24"/>
      <c r="S109" s="24"/>
      <c r="T109" s="24">
        <v>39356</v>
      </c>
      <c r="U109" s="24">
        <v>40299</v>
      </c>
      <c r="V109" s="15">
        <v>31</v>
      </c>
      <c r="X109" s="23">
        <v>561.29999999999995</v>
      </c>
      <c r="Y109" s="27">
        <v>449.3</v>
      </c>
      <c r="Z109" s="27"/>
      <c r="AA109" s="28">
        <v>1.9</v>
      </c>
      <c r="AB109" s="28">
        <v>1.7</v>
      </c>
    </row>
    <row r="110" spans="1:28" s="15" customFormat="1" ht="25.5" customHeight="1" x14ac:dyDescent="0.25">
      <c r="A110" s="34" t="s">
        <v>100</v>
      </c>
      <c r="B110" s="18" t="s">
        <v>221</v>
      </c>
      <c r="C110" s="19"/>
      <c r="D110" s="14"/>
      <c r="E110" s="14">
        <v>2006</v>
      </c>
      <c r="F110" s="14">
        <v>2002</v>
      </c>
      <c r="G110" s="20">
        <v>2.9769999999999999</v>
      </c>
      <c r="H110" s="20">
        <v>3.282</v>
      </c>
      <c r="I110" s="13" t="s">
        <v>239</v>
      </c>
      <c r="J110" s="12">
        <f t="shared" si="5"/>
        <v>0.10245213301981866</v>
      </c>
      <c r="K110" s="21"/>
      <c r="L110" s="22"/>
      <c r="M110" s="22"/>
      <c r="N110" s="24"/>
      <c r="O110" s="24"/>
      <c r="P110" s="24"/>
      <c r="Q110" s="24"/>
      <c r="R110" s="24"/>
      <c r="S110" s="24"/>
      <c r="T110" s="24">
        <v>38626</v>
      </c>
      <c r="U110" s="24">
        <v>38777</v>
      </c>
      <c r="V110" s="15">
        <v>5</v>
      </c>
      <c r="X110" s="23">
        <v>3.1</v>
      </c>
      <c r="Y110" s="27">
        <v>4.9619999999999997</v>
      </c>
      <c r="Z110" s="27"/>
      <c r="AA110" s="28">
        <v>0.96</v>
      </c>
      <c r="AB110" s="28">
        <v>1.59</v>
      </c>
    </row>
    <row r="111" spans="1:28" s="15" customFormat="1" ht="25.5" hidden="1" customHeight="1" x14ac:dyDescent="0.25">
      <c r="A111" s="33" t="s">
        <v>46</v>
      </c>
      <c r="B111" s="18" t="s">
        <v>364</v>
      </c>
      <c r="C111" s="19">
        <v>1</v>
      </c>
      <c r="D111" s="14"/>
      <c r="E111" s="14"/>
      <c r="F111" s="14"/>
      <c r="G111" s="47"/>
      <c r="H111" s="20"/>
      <c r="I111" s="37" t="s">
        <v>194</v>
      </c>
      <c r="J111" s="12"/>
      <c r="K111" s="38"/>
      <c r="L111" s="22"/>
      <c r="M111" s="22"/>
      <c r="N111" s="24"/>
      <c r="O111" s="24"/>
      <c r="P111" s="24"/>
      <c r="Q111" s="24"/>
      <c r="R111" s="24"/>
      <c r="S111" s="24"/>
      <c r="T111" s="24">
        <v>41518</v>
      </c>
      <c r="U111" s="24">
        <v>42795</v>
      </c>
      <c r="V111" s="15">
        <v>32</v>
      </c>
      <c r="X111" s="23"/>
      <c r="Y111" s="27"/>
      <c r="Z111" s="27"/>
      <c r="AA111" s="28"/>
      <c r="AB111" s="28"/>
    </row>
    <row r="112" spans="1:28" s="15" customFormat="1" ht="25.5" customHeight="1" x14ac:dyDescent="0.25">
      <c r="A112" s="34" t="s">
        <v>165</v>
      </c>
      <c r="B112" s="19" t="s">
        <v>385</v>
      </c>
      <c r="C112" s="19">
        <v>1</v>
      </c>
      <c r="D112" s="14">
        <v>2009</v>
      </c>
      <c r="E112" s="14">
        <v>2008</v>
      </c>
      <c r="F112" s="14">
        <v>2002</v>
      </c>
      <c r="G112" s="20">
        <v>17.100000000000001</v>
      </c>
      <c r="H112" s="20">
        <v>11.3</v>
      </c>
      <c r="I112" s="13" t="s">
        <v>233</v>
      </c>
      <c r="J112" s="12">
        <f t="shared" ref="J112:J121" si="6">(H112-G112)/G112</f>
        <v>-0.33918128654970764</v>
      </c>
      <c r="K112" s="30" t="s">
        <v>260</v>
      </c>
      <c r="L112" s="31" t="s">
        <v>285</v>
      </c>
      <c r="M112" s="31"/>
      <c r="N112" s="24"/>
      <c r="O112" s="24"/>
      <c r="P112" s="24"/>
      <c r="Q112" s="24"/>
      <c r="R112" s="24"/>
      <c r="S112" s="24"/>
      <c r="T112" s="24">
        <v>39083</v>
      </c>
      <c r="U112" s="24">
        <v>39479</v>
      </c>
      <c r="V112" s="35">
        <v>13</v>
      </c>
      <c r="X112" s="23">
        <v>296.8</v>
      </c>
      <c r="Y112" s="27">
        <v>39.700000000000003</v>
      </c>
      <c r="Z112" s="27"/>
      <c r="AA112" s="28">
        <v>9.6</v>
      </c>
      <c r="AB112" s="28">
        <v>3.5</v>
      </c>
    </row>
    <row r="113" spans="1:28" s="15" customFormat="1" ht="25.5" customHeight="1" x14ac:dyDescent="0.25">
      <c r="A113" s="17" t="s">
        <v>84</v>
      </c>
      <c r="B113" s="18" t="s">
        <v>365</v>
      </c>
      <c r="C113" s="19">
        <v>1</v>
      </c>
      <c r="D113" s="14">
        <v>2009</v>
      </c>
      <c r="E113" s="14">
        <v>2011</v>
      </c>
      <c r="F113" s="14">
        <v>2002</v>
      </c>
      <c r="G113" s="20">
        <v>1.726</v>
      </c>
      <c r="H113" s="20">
        <v>1.0229999999999999</v>
      </c>
      <c r="I113" s="13" t="s">
        <v>138</v>
      </c>
      <c r="J113" s="12">
        <f t="shared" si="6"/>
        <v>-0.40730011587485521</v>
      </c>
      <c r="K113" s="30" t="s">
        <v>275</v>
      </c>
      <c r="L113" s="31">
        <v>0.03</v>
      </c>
      <c r="M113" s="31"/>
      <c r="N113" s="24"/>
      <c r="O113" s="24"/>
      <c r="P113" s="24"/>
      <c r="Q113" s="24"/>
      <c r="R113" s="24"/>
      <c r="S113" s="24"/>
      <c r="T113" s="24">
        <v>40544</v>
      </c>
      <c r="U113" s="24">
        <v>40603</v>
      </c>
      <c r="V113" s="15">
        <v>2</v>
      </c>
      <c r="X113" s="23">
        <f>8.663+41.56</f>
        <v>50.222999999999999</v>
      </c>
      <c r="Y113" s="27">
        <f>19.388+34.329</f>
        <v>53.716999999999999</v>
      </c>
      <c r="Z113" s="27"/>
      <c r="AA113" s="28">
        <v>29.1</v>
      </c>
      <c r="AB113" s="28">
        <v>52.5</v>
      </c>
    </row>
    <row r="114" spans="1:28" s="15" customFormat="1" ht="25.5" customHeight="1" x14ac:dyDescent="0.25">
      <c r="A114" s="48" t="s">
        <v>4</v>
      </c>
      <c r="B114" s="18" t="s">
        <v>219</v>
      </c>
      <c r="C114" s="13"/>
      <c r="D114" s="15">
        <v>2010</v>
      </c>
      <c r="E114" s="15">
        <v>2016</v>
      </c>
      <c r="F114" s="15">
        <v>2010</v>
      </c>
      <c r="G114" s="20">
        <v>113.7</v>
      </c>
      <c r="H114" s="20">
        <v>114.9</v>
      </c>
      <c r="I114" s="13" t="s">
        <v>197</v>
      </c>
      <c r="J114" s="12">
        <f t="shared" si="6"/>
        <v>1.0554089709762557E-2</v>
      </c>
      <c r="K114" s="21"/>
      <c r="L114" s="22"/>
      <c r="M114" s="22"/>
      <c r="N114" s="24"/>
      <c r="O114" s="24"/>
      <c r="P114" s="24"/>
      <c r="Q114" s="24"/>
      <c r="R114" s="24"/>
      <c r="S114" s="24"/>
      <c r="T114" s="24">
        <v>41579</v>
      </c>
      <c r="U114" s="24">
        <v>42370</v>
      </c>
      <c r="V114" s="15">
        <v>26</v>
      </c>
      <c r="X114" s="23">
        <v>305</v>
      </c>
      <c r="Y114" s="27">
        <v>309.2</v>
      </c>
      <c r="Z114" s="27"/>
      <c r="AA114" s="28">
        <v>2.1</v>
      </c>
      <c r="AB114" s="28">
        <v>2.1</v>
      </c>
    </row>
    <row r="115" spans="1:28" s="15" customFormat="1" ht="25.5" customHeight="1" x14ac:dyDescent="0.25">
      <c r="A115" s="29" t="s">
        <v>23</v>
      </c>
      <c r="B115" s="18" t="s">
        <v>366</v>
      </c>
      <c r="C115" s="13">
        <v>5</v>
      </c>
      <c r="D115" s="15">
        <v>2006</v>
      </c>
      <c r="E115" s="15">
        <v>2008</v>
      </c>
      <c r="F115" s="15">
        <v>2002</v>
      </c>
      <c r="G115" s="20">
        <f>268.6+7.1</f>
        <v>275.70000000000005</v>
      </c>
      <c r="H115" s="20">
        <v>249.6</v>
      </c>
      <c r="I115" s="13" t="s">
        <v>197</v>
      </c>
      <c r="J115" s="12">
        <f t="shared" si="6"/>
        <v>-9.4668117519042611E-2</v>
      </c>
      <c r="K115" s="21" t="s">
        <v>260</v>
      </c>
      <c r="L115" s="22" t="s">
        <v>285</v>
      </c>
      <c r="M115" s="22"/>
      <c r="N115" s="24"/>
      <c r="O115" s="24"/>
      <c r="P115" s="24"/>
      <c r="Q115" s="24"/>
      <c r="R115" s="24"/>
      <c r="S115" s="24"/>
      <c r="T115" s="24">
        <v>38777</v>
      </c>
      <c r="U115" s="24">
        <v>39783</v>
      </c>
      <c r="V115" s="15">
        <v>33</v>
      </c>
      <c r="X115" s="23">
        <v>2033.7</v>
      </c>
      <c r="Y115" s="27">
        <v>1196.5</v>
      </c>
      <c r="Z115" s="27"/>
      <c r="AA115" s="28">
        <v>7.1</v>
      </c>
      <c r="AB115" s="28">
        <v>4.5999999999999996</v>
      </c>
    </row>
    <row r="116" spans="1:28" s="15" customFormat="1" ht="25.5" hidden="1" customHeight="1" x14ac:dyDescent="0.25">
      <c r="A116" s="34" t="s">
        <v>296</v>
      </c>
      <c r="B116" s="18" t="s">
        <v>159</v>
      </c>
      <c r="C116" s="13"/>
      <c r="E116" s="14"/>
      <c r="G116" s="20"/>
      <c r="H116" s="20"/>
      <c r="I116" s="13"/>
      <c r="J116" s="12"/>
      <c r="K116" s="21"/>
      <c r="L116" s="22"/>
      <c r="M116" s="22"/>
      <c r="N116" s="24"/>
      <c r="O116" s="24"/>
      <c r="P116" s="24"/>
      <c r="Q116" s="24"/>
      <c r="R116" s="24"/>
      <c r="S116" s="24"/>
      <c r="T116" s="24"/>
      <c r="U116" s="24"/>
      <c r="X116" s="23"/>
      <c r="Y116" s="27"/>
      <c r="Z116" s="27"/>
      <c r="AA116" s="28"/>
      <c r="AB116" s="28"/>
    </row>
    <row r="117" spans="1:28" s="15" customFormat="1" ht="25.5" customHeight="1" x14ac:dyDescent="0.25">
      <c r="A117" s="34" t="s">
        <v>131</v>
      </c>
      <c r="B117" s="19" t="s">
        <v>159</v>
      </c>
      <c r="C117" s="19"/>
      <c r="D117" s="14">
        <v>1998</v>
      </c>
      <c r="E117" s="14">
        <v>2003</v>
      </c>
      <c r="F117" s="14">
        <v>1998</v>
      </c>
      <c r="G117" s="20">
        <v>1.206</v>
      </c>
      <c r="H117" s="20">
        <v>1.095515</v>
      </c>
      <c r="I117" s="13" t="s">
        <v>233</v>
      </c>
      <c r="J117" s="12">
        <f t="shared" si="6"/>
        <v>-9.1612769485903772E-2</v>
      </c>
      <c r="K117" s="21"/>
      <c r="L117" s="22"/>
      <c r="M117" s="22"/>
      <c r="N117" s="24"/>
      <c r="O117" s="24"/>
      <c r="P117" s="24"/>
      <c r="Q117" s="24"/>
      <c r="R117" s="24"/>
      <c r="S117" s="24"/>
      <c r="T117" s="36"/>
      <c r="U117" s="24">
        <v>37956</v>
      </c>
      <c r="V117" s="36"/>
      <c r="X117" s="23">
        <v>15.903</v>
      </c>
      <c r="Y117" s="27">
        <v>11.91</v>
      </c>
      <c r="Z117" s="27"/>
      <c r="AA117" s="28">
        <v>11.77</v>
      </c>
      <c r="AB117" s="28">
        <v>10.87</v>
      </c>
    </row>
    <row r="118" spans="1:28" s="15" customFormat="1" ht="25.5" customHeight="1" x14ac:dyDescent="0.25">
      <c r="A118" s="34" t="s">
        <v>129</v>
      </c>
      <c r="B118" s="18" t="s">
        <v>130</v>
      </c>
      <c r="C118" s="19"/>
      <c r="D118" s="14"/>
      <c r="E118" s="14">
        <v>2008</v>
      </c>
      <c r="F118" s="14">
        <v>2002</v>
      </c>
      <c r="G118" s="20">
        <v>1.8440000000000001</v>
      </c>
      <c r="H118" s="20">
        <v>1.4690000000000001</v>
      </c>
      <c r="I118" s="13" t="s">
        <v>203</v>
      </c>
      <c r="J118" s="12">
        <f t="shared" si="6"/>
        <v>-0.20336225596529284</v>
      </c>
      <c r="K118" s="30" t="s">
        <v>260</v>
      </c>
      <c r="L118" s="31" t="s">
        <v>285</v>
      </c>
      <c r="M118" s="31"/>
      <c r="N118" s="24"/>
      <c r="O118" s="24"/>
      <c r="P118" s="24"/>
      <c r="Q118" s="24"/>
      <c r="R118" s="24"/>
      <c r="S118" s="24"/>
      <c r="T118" s="36"/>
      <c r="U118" s="24">
        <v>39114</v>
      </c>
      <c r="V118" s="36"/>
      <c r="X118" s="23">
        <v>1.7549999999999999</v>
      </c>
      <c r="Y118" s="27">
        <v>10.590999999999999</v>
      </c>
      <c r="Z118" s="27"/>
      <c r="AA118" s="28">
        <v>0.56000000000000005</v>
      </c>
      <c r="AB118" s="28">
        <v>3.96</v>
      </c>
    </row>
    <row r="119" spans="1:28" s="15" customFormat="1" ht="25.5" customHeight="1" x14ac:dyDescent="0.25">
      <c r="A119" s="34" t="s">
        <v>164</v>
      </c>
      <c r="B119" s="18" t="s">
        <v>218</v>
      </c>
      <c r="C119" s="19"/>
      <c r="D119" s="14">
        <v>1996</v>
      </c>
      <c r="E119" s="14">
        <v>2005</v>
      </c>
      <c r="F119" s="14">
        <v>2002</v>
      </c>
      <c r="G119" s="20">
        <v>110.5</v>
      </c>
      <c r="H119" s="20">
        <v>127.2</v>
      </c>
      <c r="I119" s="13" t="s">
        <v>236</v>
      </c>
      <c r="J119" s="12">
        <f t="shared" si="6"/>
        <v>0.15113122171945703</v>
      </c>
      <c r="K119" s="21"/>
      <c r="L119" s="22"/>
      <c r="M119" s="22"/>
      <c r="N119" s="24"/>
      <c r="O119" s="24"/>
      <c r="P119" s="24"/>
      <c r="Q119" s="24"/>
      <c r="R119" s="24"/>
      <c r="S119" s="24"/>
      <c r="T119" s="24">
        <v>37987</v>
      </c>
      <c r="U119" s="24">
        <v>38687</v>
      </c>
      <c r="V119" s="15">
        <v>23</v>
      </c>
      <c r="X119" s="23">
        <v>735.9</v>
      </c>
      <c r="Y119" s="27">
        <v>702.3</v>
      </c>
      <c r="Z119" s="27"/>
      <c r="AA119" s="28">
        <v>5.8</v>
      </c>
      <c r="AB119" s="28">
        <v>4.8</v>
      </c>
    </row>
    <row r="120" spans="1:28" s="15" customFormat="1" ht="25.5" customHeight="1" x14ac:dyDescent="0.25">
      <c r="A120" s="17" t="s">
        <v>39</v>
      </c>
      <c r="B120" s="18" t="s">
        <v>163</v>
      </c>
      <c r="C120" s="19"/>
      <c r="D120" s="14"/>
      <c r="E120" s="14">
        <v>2012</v>
      </c>
      <c r="F120" s="14">
        <v>2002</v>
      </c>
      <c r="G120" s="20">
        <v>476.1</v>
      </c>
      <c r="H120" s="20">
        <v>421.8</v>
      </c>
      <c r="I120" s="13" t="s">
        <v>240</v>
      </c>
      <c r="J120" s="12">
        <f t="shared" si="6"/>
        <v>-0.11405166981726531</v>
      </c>
      <c r="K120" s="21" t="s">
        <v>260</v>
      </c>
      <c r="L120" s="22" t="s">
        <v>285</v>
      </c>
      <c r="M120" s="22"/>
      <c r="N120" s="24"/>
      <c r="O120" s="24"/>
      <c r="P120" s="24"/>
      <c r="Q120" s="24"/>
      <c r="R120" s="24"/>
      <c r="S120" s="24"/>
      <c r="T120" s="24">
        <v>39934</v>
      </c>
      <c r="U120" s="24">
        <v>41030</v>
      </c>
      <c r="V120" s="15">
        <v>36</v>
      </c>
      <c r="X120" s="23">
        <v>1565</v>
      </c>
      <c r="Y120" s="27">
        <v>2336.1</v>
      </c>
      <c r="Z120" s="27"/>
      <c r="AA120" s="28">
        <v>3.4</v>
      </c>
      <c r="AB120" s="28">
        <v>5.7</v>
      </c>
    </row>
    <row r="121" spans="1:28" s="15" customFormat="1" ht="25.5" customHeight="1" x14ac:dyDescent="0.25">
      <c r="A121" s="34" t="s">
        <v>134</v>
      </c>
      <c r="B121" s="18" t="s">
        <v>367</v>
      </c>
      <c r="C121" s="19"/>
      <c r="D121" s="14"/>
      <c r="E121" s="14">
        <v>2001</v>
      </c>
      <c r="F121" s="14">
        <v>1994</v>
      </c>
      <c r="G121" s="20">
        <v>0.73699999999999999</v>
      </c>
      <c r="H121" s="20">
        <v>2.4209999999999998</v>
      </c>
      <c r="I121" s="13" t="s">
        <v>203</v>
      </c>
      <c r="J121" s="12">
        <f t="shared" si="6"/>
        <v>2.2849389416553594</v>
      </c>
      <c r="K121" s="21" t="s">
        <v>260</v>
      </c>
      <c r="L121" s="22"/>
      <c r="M121" s="22"/>
      <c r="N121" s="24"/>
      <c r="O121" s="24"/>
      <c r="P121" s="24"/>
      <c r="Q121" s="24"/>
      <c r="R121" s="24"/>
      <c r="S121" s="24"/>
      <c r="T121" s="36"/>
      <c r="U121" s="24">
        <v>37012</v>
      </c>
      <c r="V121" s="36"/>
      <c r="X121" s="23">
        <v>15.802</v>
      </c>
      <c r="Y121" s="27">
        <v>15.802</v>
      </c>
      <c r="Z121" s="27"/>
      <c r="AA121" s="28">
        <v>20.100000000000001</v>
      </c>
      <c r="AB121" s="28">
        <v>6.5</v>
      </c>
    </row>
    <row r="122" spans="1:28" s="15" customFormat="1" ht="25.5" customHeight="1" x14ac:dyDescent="0.25">
      <c r="A122" s="34" t="s">
        <v>133</v>
      </c>
      <c r="B122" s="18" t="s">
        <v>368</v>
      </c>
      <c r="C122" s="19"/>
      <c r="D122" s="14"/>
      <c r="E122" s="14"/>
      <c r="F122" s="14">
        <v>1994</v>
      </c>
      <c r="G122" s="20"/>
      <c r="H122" s="20"/>
      <c r="I122" s="13"/>
      <c r="J122" s="68"/>
      <c r="K122" s="38"/>
      <c r="L122" s="22"/>
      <c r="M122" s="22"/>
      <c r="N122" s="24"/>
      <c r="O122" s="24"/>
      <c r="P122" s="24"/>
      <c r="Q122" s="24"/>
      <c r="R122" s="24"/>
      <c r="S122" s="24"/>
      <c r="T122" s="36"/>
      <c r="U122" s="49">
        <v>36861</v>
      </c>
      <c r="V122" s="36"/>
      <c r="X122" s="23"/>
      <c r="Y122" s="26"/>
      <c r="Z122" s="27"/>
      <c r="AA122" s="28">
        <v>16.59</v>
      </c>
      <c r="AB122" s="28"/>
    </row>
    <row r="123" spans="1:28" s="15" customFormat="1" ht="25.5" customHeight="1" x14ac:dyDescent="0.25">
      <c r="A123" s="29" t="s">
        <v>26</v>
      </c>
      <c r="B123" s="18" t="s">
        <v>369</v>
      </c>
      <c r="C123" s="19"/>
      <c r="E123" s="15">
        <v>2007</v>
      </c>
      <c r="F123" s="15">
        <v>2002</v>
      </c>
      <c r="G123" s="20">
        <v>65.5</v>
      </c>
      <c r="H123" s="20">
        <v>52.9</v>
      </c>
      <c r="I123" s="13"/>
      <c r="J123" s="12">
        <f>(H123-G123)/G123</f>
        <v>-0.19236641221374048</v>
      </c>
      <c r="K123" s="30" t="s">
        <v>260</v>
      </c>
      <c r="L123" s="31" t="s">
        <v>285</v>
      </c>
      <c r="M123" s="31"/>
      <c r="N123" s="24"/>
      <c r="O123" s="24"/>
      <c r="P123" s="24"/>
      <c r="Q123" s="24"/>
      <c r="R123" s="24"/>
      <c r="S123" s="24"/>
      <c r="T123" s="24"/>
      <c r="U123" s="24"/>
      <c r="X123" s="23">
        <v>241.1</v>
      </c>
      <c r="Y123" s="27">
        <v>32.6</v>
      </c>
      <c r="Z123" s="27"/>
      <c r="AA123" s="28">
        <v>2.1</v>
      </c>
      <c r="AB123" s="28">
        <v>0.5</v>
      </c>
    </row>
    <row r="124" spans="1:28" s="15" customFormat="1" ht="25.5" customHeight="1" x14ac:dyDescent="0.25">
      <c r="A124" s="50" t="s">
        <v>10</v>
      </c>
      <c r="B124" s="18" t="s">
        <v>370</v>
      </c>
      <c r="C124" s="19">
        <v>1</v>
      </c>
      <c r="D124" s="15">
        <v>2012</v>
      </c>
      <c r="E124" s="15">
        <v>2014</v>
      </c>
      <c r="F124" s="15">
        <v>2002</v>
      </c>
      <c r="G124" s="20">
        <v>149.69999999999999</v>
      </c>
      <c r="H124" s="20">
        <v>121.2</v>
      </c>
      <c r="I124" s="13" t="s">
        <v>197</v>
      </c>
      <c r="J124" s="12">
        <f>(H124-G124)/G124</f>
        <v>-0.190380761523046</v>
      </c>
      <c r="K124" s="30" t="s">
        <v>284</v>
      </c>
      <c r="L124" s="31" t="s">
        <v>285</v>
      </c>
      <c r="M124" s="31"/>
      <c r="N124" s="24"/>
      <c r="O124" s="24"/>
      <c r="P124" s="24"/>
      <c r="Q124" s="24"/>
      <c r="R124" s="24"/>
      <c r="S124" s="24"/>
      <c r="T124" s="24">
        <v>41306</v>
      </c>
      <c r="U124" s="24">
        <v>41944</v>
      </c>
      <c r="V124" s="15">
        <v>21</v>
      </c>
      <c r="X124" s="23">
        <v>306.10000000000002</v>
      </c>
      <c r="Y124" s="27">
        <v>222.6</v>
      </c>
      <c r="Z124" s="27"/>
      <c r="AA124" s="28">
        <v>2.1</v>
      </c>
      <c r="AB124" s="28">
        <v>1.8</v>
      </c>
    </row>
    <row r="125" spans="1:28" s="15" customFormat="1" ht="25.5" customHeight="1" x14ac:dyDescent="0.25">
      <c r="A125" s="34" t="s">
        <v>135</v>
      </c>
      <c r="B125" s="18" t="s">
        <v>214</v>
      </c>
      <c r="C125" s="19"/>
      <c r="D125" s="14"/>
      <c r="E125" s="14">
        <v>2001</v>
      </c>
      <c r="F125" s="14">
        <v>1994</v>
      </c>
      <c r="G125" s="20">
        <v>1.9970000000000001</v>
      </c>
      <c r="H125" s="20">
        <v>1.786</v>
      </c>
      <c r="I125" s="13" t="s">
        <v>224</v>
      </c>
      <c r="J125" s="12">
        <f>(H125-G125)/G125</f>
        <v>-0.10565848773159743</v>
      </c>
      <c r="K125" s="21" t="s">
        <v>260</v>
      </c>
      <c r="L125" s="22" t="s">
        <v>285</v>
      </c>
      <c r="M125" s="22"/>
      <c r="N125" s="24"/>
      <c r="O125" s="24"/>
      <c r="P125" s="24"/>
      <c r="Q125" s="24"/>
      <c r="R125" s="24"/>
      <c r="S125" s="24"/>
      <c r="T125" s="36"/>
      <c r="U125" s="24">
        <v>37135</v>
      </c>
      <c r="V125" s="36"/>
      <c r="X125" s="23">
        <v>10.07</v>
      </c>
      <c r="Y125" s="27">
        <v>10.07</v>
      </c>
      <c r="Z125" s="27"/>
      <c r="AA125" s="28">
        <v>5.04</v>
      </c>
      <c r="AB125" s="28">
        <v>5.64</v>
      </c>
    </row>
    <row r="126" spans="1:28" s="15" customFormat="1" ht="25.5" customHeight="1" x14ac:dyDescent="0.25">
      <c r="A126" s="33" t="s">
        <v>37</v>
      </c>
      <c r="B126" s="18" t="s">
        <v>371</v>
      </c>
      <c r="C126" s="19">
        <v>1</v>
      </c>
      <c r="D126" s="14">
        <v>2007</v>
      </c>
      <c r="E126" s="14">
        <v>2012</v>
      </c>
      <c r="F126" s="14">
        <v>2002</v>
      </c>
      <c r="G126" s="20">
        <v>419.7</v>
      </c>
      <c r="H126" s="20">
        <v>300.2</v>
      </c>
      <c r="I126" s="13" t="s">
        <v>197</v>
      </c>
      <c r="J126" s="12">
        <f>(H126-G126)/G126</f>
        <v>-0.28472718608529901</v>
      </c>
      <c r="K126" s="30" t="s">
        <v>260</v>
      </c>
      <c r="L126" s="31" t="s">
        <v>285</v>
      </c>
      <c r="M126" s="31"/>
      <c r="N126" s="24"/>
      <c r="O126" s="24"/>
      <c r="P126" s="24"/>
      <c r="Q126" s="24"/>
      <c r="R126" s="24"/>
      <c r="S126" s="24"/>
      <c r="U126" s="24">
        <v>41244</v>
      </c>
      <c r="X126" s="23">
        <v>686.7</v>
      </c>
      <c r="Y126" s="27">
        <v>341.8</v>
      </c>
      <c r="Z126" s="27"/>
      <c r="AA126" s="28">
        <v>2.1</v>
      </c>
      <c r="AB126" s="28">
        <v>1.4</v>
      </c>
    </row>
    <row r="127" spans="1:28" s="15" customFormat="1" ht="25.5" customHeight="1" x14ac:dyDescent="0.25">
      <c r="A127" s="17" t="s">
        <v>201</v>
      </c>
      <c r="B127" s="18" t="s">
        <v>372</v>
      </c>
      <c r="C127" s="19">
        <v>5</v>
      </c>
      <c r="D127" s="14">
        <v>2006</v>
      </c>
      <c r="E127" s="14">
        <v>2008</v>
      </c>
      <c r="F127" s="14">
        <v>2002</v>
      </c>
      <c r="G127" s="20">
        <v>10.47</v>
      </c>
      <c r="H127" s="20">
        <v>11.09</v>
      </c>
      <c r="I127" s="13" t="s">
        <v>197</v>
      </c>
      <c r="J127" s="12">
        <f>(H127-G127)/G127</f>
        <v>5.9216809933142232E-2</v>
      </c>
      <c r="K127" s="21"/>
      <c r="L127" s="22"/>
      <c r="M127" s="22"/>
      <c r="N127" s="24">
        <v>39022</v>
      </c>
      <c r="O127" s="24"/>
      <c r="P127" s="24">
        <v>39173</v>
      </c>
      <c r="Q127" s="24"/>
      <c r="R127" s="24"/>
      <c r="S127" s="24"/>
      <c r="T127" s="24">
        <v>39203</v>
      </c>
      <c r="U127" s="24">
        <v>39508</v>
      </c>
      <c r="V127" s="15">
        <v>10</v>
      </c>
      <c r="X127" s="23">
        <v>264.3</v>
      </c>
      <c r="Y127" s="27">
        <v>44.4</v>
      </c>
      <c r="Z127" s="27"/>
      <c r="AA127" s="28">
        <v>17.899999999999999</v>
      </c>
      <c r="AB127" s="28">
        <v>2.8</v>
      </c>
    </row>
    <row r="128" spans="1:28" s="15" customFormat="1" ht="25.5" hidden="1" customHeight="1" x14ac:dyDescent="0.25">
      <c r="A128" s="33" t="s">
        <v>42</v>
      </c>
      <c r="B128" s="18" t="s">
        <v>213</v>
      </c>
      <c r="C128" s="19"/>
      <c r="D128" s="14"/>
      <c r="E128" s="14"/>
      <c r="F128" s="14"/>
      <c r="G128" s="20"/>
      <c r="H128" s="20"/>
      <c r="I128" s="37" t="s">
        <v>136</v>
      </c>
      <c r="J128" s="12"/>
      <c r="K128" s="38"/>
      <c r="L128" s="22"/>
      <c r="M128" s="22"/>
      <c r="N128" s="24"/>
      <c r="O128" s="24"/>
      <c r="P128" s="24"/>
      <c r="Q128" s="24"/>
      <c r="R128" s="24"/>
      <c r="S128" s="24"/>
      <c r="T128" s="24">
        <v>42036</v>
      </c>
      <c r="U128" s="24">
        <v>42795</v>
      </c>
      <c r="V128" s="15">
        <v>25</v>
      </c>
      <c r="X128" s="23"/>
      <c r="Y128" s="27"/>
      <c r="Z128" s="27"/>
      <c r="AA128" s="28"/>
      <c r="AB128" s="28"/>
    </row>
    <row r="129" spans="1:28" s="15" customFormat="1" ht="25.5" customHeight="1" x14ac:dyDescent="0.25">
      <c r="A129" s="50" t="s">
        <v>9</v>
      </c>
      <c r="B129" s="13" t="s">
        <v>213</v>
      </c>
      <c r="C129" s="13"/>
      <c r="D129" s="15">
        <v>2012</v>
      </c>
      <c r="E129" s="15">
        <v>2014</v>
      </c>
      <c r="F129" s="15">
        <v>2010</v>
      </c>
      <c r="G129" s="20">
        <v>124.4</v>
      </c>
      <c r="H129" s="20">
        <v>102.8</v>
      </c>
      <c r="I129" s="13" t="s">
        <v>197</v>
      </c>
      <c r="J129" s="12">
        <f>(H129-G129)/G129</f>
        <v>-0.17363344051446952</v>
      </c>
      <c r="K129" s="30" t="s">
        <v>284</v>
      </c>
      <c r="L129" s="31" t="s">
        <v>285</v>
      </c>
      <c r="M129" s="31"/>
      <c r="N129" s="24"/>
      <c r="O129" s="24"/>
      <c r="P129" s="24"/>
      <c r="Q129" s="24"/>
      <c r="R129" s="24"/>
      <c r="S129" s="24"/>
      <c r="T129" s="24">
        <v>41548</v>
      </c>
      <c r="U129" s="24">
        <v>41730</v>
      </c>
      <c r="V129" s="15">
        <v>6</v>
      </c>
      <c r="X129" s="23">
        <v>388.9</v>
      </c>
      <c r="Y129" s="27">
        <v>417.6</v>
      </c>
      <c r="Z129" s="27"/>
      <c r="AA129" s="28">
        <v>2.5</v>
      </c>
      <c r="AB129" s="28">
        <v>3.1</v>
      </c>
    </row>
    <row r="130" spans="1:28" s="15" customFormat="1" ht="25.5" customHeight="1" x14ac:dyDescent="0.25">
      <c r="A130" s="33" t="s">
        <v>40</v>
      </c>
      <c r="B130" s="18" t="s">
        <v>373</v>
      </c>
      <c r="C130" s="19">
        <v>5</v>
      </c>
      <c r="D130" s="14">
        <v>2007</v>
      </c>
      <c r="E130" s="14">
        <v>2008</v>
      </c>
      <c r="F130" s="14">
        <v>2002</v>
      </c>
      <c r="G130" s="20">
        <v>13.3</v>
      </c>
      <c r="H130" s="20">
        <v>13.2</v>
      </c>
      <c r="I130" s="13" t="s">
        <v>197</v>
      </c>
      <c r="J130" s="12">
        <f>(H130-G130)/G130</f>
        <v>-7.5187969924813093E-3</v>
      </c>
      <c r="K130" s="21"/>
      <c r="L130" s="22"/>
      <c r="M130" s="22"/>
      <c r="N130" s="24"/>
      <c r="O130" s="24">
        <v>38991</v>
      </c>
      <c r="P130" s="24">
        <v>39114</v>
      </c>
      <c r="Q130" s="24">
        <v>39114</v>
      </c>
      <c r="R130" s="24"/>
      <c r="S130" s="24"/>
      <c r="T130" s="24">
        <v>39448</v>
      </c>
      <c r="U130" s="24">
        <v>39692</v>
      </c>
      <c r="V130" s="15">
        <v>8</v>
      </c>
      <c r="X130" s="23">
        <v>53.1</v>
      </c>
      <c r="Y130" s="27">
        <v>48.5</v>
      </c>
      <c r="Z130" s="27"/>
      <c r="AA130" s="28">
        <v>5.5</v>
      </c>
      <c r="AB130" s="28">
        <v>4.0999999999999996</v>
      </c>
    </row>
    <row r="131" spans="1:28" s="15" customFormat="1" ht="25.5" customHeight="1" x14ac:dyDescent="0.25">
      <c r="A131" s="33" t="s">
        <v>22</v>
      </c>
      <c r="B131" s="18" t="s">
        <v>374</v>
      </c>
      <c r="C131" s="13">
        <v>5</v>
      </c>
      <c r="D131" s="15">
        <v>2006</v>
      </c>
      <c r="E131" s="15">
        <v>2009</v>
      </c>
      <c r="F131" s="15">
        <v>2002</v>
      </c>
      <c r="G131" s="20">
        <v>29.9</v>
      </c>
      <c r="H131" s="20">
        <v>27.4</v>
      </c>
      <c r="I131" s="13" t="s">
        <v>197</v>
      </c>
      <c r="J131" s="12">
        <f>(H131-G131)/G131</f>
        <v>-8.3612040133779264E-2</v>
      </c>
      <c r="K131" s="21" t="s">
        <v>291</v>
      </c>
      <c r="L131" s="22" t="s">
        <v>285</v>
      </c>
      <c r="M131" s="22"/>
      <c r="N131" s="24"/>
      <c r="O131" s="24">
        <v>39114</v>
      </c>
      <c r="P131" s="24"/>
      <c r="Q131" s="24"/>
      <c r="R131" s="24"/>
      <c r="S131" s="24"/>
      <c r="T131" s="24">
        <v>39479</v>
      </c>
      <c r="U131" s="24">
        <v>39814</v>
      </c>
      <c r="V131" s="15">
        <v>11</v>
      </c>
      <c r="X131" s="23">
        <v>355.8</v>
      </c>
      <c r="Y131" s="27">
        <v>99.4</v>
      </c>
      <c r="Z131" s="27"/>
      <c r="AA131" s="28">
        <v>12</v>
      </c>
      <c r="AB131" s="28">
        <v>3.6</v>
      </c>
    </row>
    <row r="132" spans="1:28" s="15" customFormat="1" ht="25.5" hidden="1" customHeight="1" x14ac:dyDescent="0.25">
      <c r="A132" s="33" t="s">
        <v>47</v>
      </c>
      <c r="B132" s="18" t="s">
        <v>215</v>
      </c>
      <c r="C132" s="19">
        <v>1</v>
      </c>
      <c r="D132" s="14"/>
      <c r="E132" s="14"/>
      <c r="F132" s="14"/>
      <c r="G132" s="20"/>
      <c r="H132" s="20"/>
      <c r="I132" s="37" t="s">
        <v>136</v>
      </c>
      <c r="J132" s="12"/>
      <c r="K132" s="38"/>
      <c r="L132" s="22"/>
      <c r="M132" s="22"/>
      <c r="N132" s="24"/>
      <c r="O132" s="24"/>
      <c r="P132" s="24"/>
      <c r="Q132" s="24"/>
      <c r="R132" s="24"/>
      <c r="S132" s="24"/>
      <c r="T132" s="24">
        <v>41760</v>
      </c>
      <c r="U132" s="24">
        <v>42948</v>
      </c>
      <c r="V132" s="15">
        <v>39</v>
      </c>
      <c r="X132" s="23"/>
      <c r="Y132" s="27"/>
      <c r="Z132" s="27"/>
      <c r="AA132" s="28"/>
      <c r="AB132" s="28"/>
    </row>
    <row r="133" spans="1:28" s="15" customFormat="1" ht="25.5" customHeight="1" x14ac:dyDescent="0.25">
      <c r="A133" s="48" t="s">
        <v>141</v>
      </c>
      <c r="B133" s="13" t="s">
        <v>215</v>
      </c>
      <c r="C133" s="13"/>
      <c r="D133" s="15">
        <v>2002</v>
      </c>
      <c r="E133" s="15">
        <v>2005</v>
      </c>
      <c r="F133" s="15">
        <v>2002</v>
      </c>
      <c r="G133" s="20">
        <v>11</v>
      </c>
      <c r="H133" s="20">
        <v>9.9</v>
      </c>
      <c r="I133" s="46" t="s">
        <v>200</v>
      </c>
      <c r="J133" s="12">
        <f t="shared" ref="J133:J149" si="7">(H133-G133)/G133</f>
        <v>-9.9999999999999964E-2</v>
      </c>
      <c r="K133" s="21" t="s">
        <v>260</v>
      </c>
      <c r="L133" s="22" t="s">
        <v>285</v>
      </c>
      <c r="M133" s="22"/>
      <c r="N133" s="24"/>
      <c r="O133" s="24"/>
      <c r="P133" s="24"/>
      <c r="Q133" s="24"/>
      <c r="R133" s="24"/>
      <c r="S133" s="24"/>
      <c r="T133" s="24">
        <v>38384</v>
      </c>
      <c r="U133" s="24">
        <v>38657</v>
      </c>
      <c r="V133" s="15">
        <v>9</v>
      </c>
      <c r="X133" s="23">
        <v>55.4</v>
      </c>
      <c r="Y133" s="27">
        <v>10</v>
      </c>
      <c r="Z133" s="27"/>
      <c r="AA133" s="28">
        <v>3.5</v>
      </c>
      <c r="AB133" s="28">
        <v>1.4</v>
      </c>
    </row>
    <row r="134" spans="1:28" s="15" customFormat="1" ht="25.5" customHeight="1" x14ac:dyDescent="0.25">
      <c r="A134" s="50" t="s">
        <v>5</v>
      </c>
      <c r="B134" s="18" t="s">
        <v>217</v>
      </c>
      <c r="C134" s="13"/>
      <c r="D134" s="15">
        <v>2010</v>
      </c>
      <c r="E134" s="15">
        <v>2014</v>
      </c>
      <c r="F134" s="15">
        <v>2002</v>
      </c>
      <c r="G134" s="20">
        <v>56.5</v>
      </c>
      <c r="H134" s="20">
        <v>63.2</v>
      </c>
      <c r="I134" s="13" t="s">
        <v>197</v>
      </c>
      <c r="J134" s="12">
        <f t="shared" si="7"/>
        <v>0.11858407079646023</v>
      </c>
      <c r="K134" s="21" t="s">
        <v>260</v>
      </c>
      <c r="L134" s="22" t="s">
        <v>285</v>
      </c>
      <c r="M134" s="22"/>
      <c r="N134" s="24"/>
      <c r="O134" s="24"/>
      <c r="P134" s="24"/>
      <c r="Q134" s="24"/>
      <c r="R134" s="24"/>
      <c r="S134" s="24"/>
      <c r="T134" s="24">
        <v>40909</v>
      </c>
      <c r="U134" s="24">
        <v>41640</v>
      </c>
      <c r="V134" s="15">
        <v>24</v>
      </c>
      <c r="X134" s="23"/>
      <c r="Y134" s="27"/>
      <c r="Z134" s="27"/>
      <c r="AA134" s="28"/>
      <c r="AB134" s="28" t="s">
        <v>252</v>
      </c>
    </row>
    <row r="135" spans="1:28" s="15" customFormat="1" ht="25.5" customHeight="1" x14ac:dyDescent="0.25">
      <c r="A135" s="34" t="s">
        <v>123</v>
      </c>
      <c r="B135" s="18" t="s">
        <v>157</v>
      </c>
      <c r="C135" s="19"/>
      <c r="D135" s="14">
        <v>2003</v>
      </c>
      <c r="E135" s="14">
        <v>2004</v>
      </c>
      <c r="F135" s="14">
        <v>1998</v>
      </c>
      <c r="G135" s="20">
        <v>2.6051060000000001</v>
      </c>
      <c r="H135" s="20">
        <v>2.1040190000000001</v>
      </c>
      <c r="I135" s="13" t="s">
        <v>241</v>
      </c>
      <c r="J135" s="12">
        <f t="shared" si="7"/>
        <v>-0.19234802729716183</v>
      </c>
      <c r="K135" s="30" t="s">
        <v>260</v>
      </c>
      <c r="L135" s="31" t="s">
        <v>285</v>
      </c>
      <c r="M135" s="31"/>
      <c r="N135" s="24"/>
      <c r="O135" s="24"/>
      <c r="P135" s="24"/>
      <c r="Q135" s="24"/>
      <c r="R135" s="24"/>
      <c r="S135" s="24"/>
      <c r="T135" s="36"/>
      <c r="U135" s="24">
        <v>38047</v>
      </c>
      <c r="V135" s="36"/>
      <c r="X135" s="23">
        <f>2.412+4.862-0.304</f>
        <v>6.97</v>
      </c>
      <c r="Y135" s="27">
        <f>1.843+0.417</f>
        <v>2.2599999999999998</v>
      </c>
      <c r="Z135" s="27"/>
      <c r="AA135" s="28">
        <v>2.67</v>
      </c>
      <c r="AB135" s="28">
        <v>1.07</v>
      </c>
    </row>
    <row r="136" spans="1:28" s="15" customFormat="1" ht="25.5" customHeight="1" x14ac:dyDescent="0.25">
      <c r="A136" s="39" t="s">
        <v>11</v>
      </c>
      <c r="B136" s="18" t="s">
        <v>375</v>
      </c>
      <c r="C136" s="13">
        <v>5</v>
      </c>
      <c r="D136" s="15">
        <v>2006</v>
      </c>
      <c r="E136" s="15">
        <v>2010</v>
      </c>
      <c r="F136" s="15">
        <v>2002</v>
      </c>
      <c r="G136" s="20">
        <v>58.9</v>
      </c>
      <c r="H136" s="20">
        <v>61.7</v>
      </c>
      <c r="I136" s="13" t="s">
        <v>197</v>
      </c>
      <c r="J136" s="12">
        <f t="shared" si="7"/>
        <v>4.7538200339558648E-2</v>
      </c>
      <c r="K136" s="21"/>
      <c r="L136" s="22"/>
      <c r="M136" s="22"/>
      <c r="N136" s="24">
        <v>38899</v>
      </c>
      <c r="O136" s="24">
        <v>39142</v>
      </c>
      <c r="P136" s="24"/>
      <c r="Q136" s="24"/>
      <c r="R136" s="24"/>
      <c r="S136" s="24"/>
      <c r="T136" s="24">
        <v>39508</v>
      </c>
      <c r="U136" s="24">
        <v>40330</v>
      </c>
      <c r="V136" s="15">
        <v>27</v>
      </c>
      <c r="X136" s="23">
        <v>268.89999999999998</v>
      </c>
      <c r="Y136" s="27">
        <v>126.6</v>
      </c>
      <c r="Z136" s="27"/>
      <c r="AA136" s="28">
        <v>5.0999999999999996</v>
      </c>
      <c r="AB136" s="28">
        <v>2.1</v>
      </c>
    </row>
    <row r="137" spans="1:28" s="15" customFormat="1" ht="25.5" customHeight="1" x14ac:dyDescent="0.25">
      <c r="A137" s="34" t="s">
        <v>73</v>
      </c>
      <c r="B137" s="18" t="s">
        <v>376</v>
      </c>
      <c r="C137" s="19">
        <v>5</v>
      </c>
      <c r="D137" s="14"/>
      <c r="E137" s="14">
        <v>2007</v>
      </c>
      <c r="F137" s="14">
        <v>2002</v>
      </c>
      <c r="G137" s="20">
        <v>14.8</v>
      </c>
      <c r="H137" s="20">
        <v>14.8</v>
      </c>
      <c r="I137" s="13" t="s">
        <v>242</v>
      </c>
      <c r="J137" s="12">
        <f t="shared" si="7"/>
        <v>0</v>
      </c>
      <c r="K137" s="21"/>
      <c r="L137" s="22"/>
      <c r="M137" s="22"/>
      <c r="N137" s="24"/>
      <c r="O137" s="24"/>
      <c r="P137" s="24"/>
      <c r="Q137" s="24"/>
      <c r="R137" s="24"/>
      <c r="S137" s="24"/>
      <c r="T137" s="24">
        <v>38626</v>
      </c>
      <c r="U137" s="24">
        <v>41030</v>
      </c>
      <c r="V137" s="15">
        <v>79</v>
      </c>
      <c r="X137" s="23">
        <v>55.9</v>
      </c>
      <c r="Y137" s="27">
        <v>55.7</v>
      </c>
      <c r="Z137" s="27"/>
      <c r="AA137" s="28">
        <v>3.8</v>
      </c>
      <c r="AB137" s="28">
        <v>3.8</v>
      </c>
    </row>
    <row r="138" spans="1:28" s="15" customFormat="1" ht="25.5" customHeight="1" x14ac:dyDescent="0.25">
      <c r="A138" s="34" t="s">
        <v>74</v>
      </c>
      <c r="B138" s="18" t="s">
        <v>377</v>
      </c>
      <c r="C138" s="19"/>
      <c r="D138" s="14"/>
      <c r="E138" s="14">
        <v>2005</v>
      </c>
      <c r="F138" s="14">
        <v>2002</v>
      </c>
      <c r="G138" s="20">
        <v>7.1</v>
      </c>
      <c r="H138" s="20">
        <v>6.7</v>
      </c>
      <c r="I138" s="13" t="s">
        <v>243</v>
      </c>
      <c r="J138" s="12">
        <f t="shared" si="7"/>
        <v>-5.6338028169014009E-2</v>
      </c>
      <c r="K138" s="21"/>
      <c r="L138" s="22"/>
      <c r="M138" s="22"/>
      <c r="N138" s="24"/>
      <c r="O138" s="24"/>
      <c r="P138" s="24"/>
      <c r="Q138" s="24"/>
      <c r="R138" s="24"/>
      <c r="S138" s="24"/>
      <c r="T138" s="24">
        <v>38626</v>
      </c>
      <c r="U138" s="24">
        <v>38869</v>
      </c>
      <c r="V138" s="15">
        <v>8</v>
      </c>
      <c r="X138" s="23">
        <v>24.2</v>
      </c>
      <c r="Y138" s="27">
        <v>13</v>
      </c>
      <c r="Z138" s="27"/>
      <c r="AA138" s="28">
        <v>2.9</v>
      </c>
      <c r="AB138" s="28">
        <v>2</v>
      </c>
    </row>
    <row r="139" spans="1:28" s="15" customFormat="1" ht="25.5" customHeight="1" x14ac:dyDescent="0.25">
      <c r="A139" s="34" t="s">
        <v>74</v>
      </c>
      <c r="B139" s="18" t="s">
        <v>378</v>
      </c>
      <c r="C139" s="19"/>
      <c r="E139" s="15">
        <v>2005</v>
      </c>
      <c r="F139" s="15">
        <v>2002</v>
      </c>
      <c r="G139" s="20">
        <v>10.3</v>
      </c>
      <c r="H139" s="20">
        <v>11.4</v>
      </c>
      <c r="I139" s="46"/>
      <c r="J139" s="12">
        <f t="shared" si="7"/>
        <v>0.10679611650485432</v>
      </c>
      <c r="K139" s="21"/>
      <c r="L139" s="22"/>
      <c r="M139" s="22"/>
      <c r="N139" s="24"/>
      <c r="O139" s="24"/>
      <c r="P139" s="24"/>
      <c r="Q139" s="24"/>
      <c r="R139" s="24"/>
      <c r="S139" s="24"/>
      <c r="T139" s="24"/>
      <c r="U139" s="24"/>
      <c r="X139" s="23">
        <v>75.400000000000006</v>
      </c>
      <c r="Y139" s="27">
        <v>45.5</v>
      </c>
      <c r="Z139" s="27"/>
      <c r="AA139" s="28">
        <v>6.6</v>
      </c>
      <c r="AB139" s="28">
        <v>3.9</v>
      </c>
    </row>
    <row r="140" spans="1:28" s="15" customFormat="1" ht="25.5" customHeight="1" x14ac:dyDescent="0.25">
      <c r="A140" s="34" t="s">
        <v>74</v>
      </c>
      <c r="B140" s="18" t="s">
        <v>379</v>
      </c>
      <c r="C140" s="19"/>
      <c r="E140" s="15">
        <v>2005</v>
      </c>
      <c r="F140" s="15">
        <v>2002</v>
      </c>
      <c r="G140" s="20">
        <v>12.4</v>
      </c>
      <c r="H140" s="20">
        <v>12.5</v>
      </c>
      <c r="I140" s="46"/>
      <c r="J140" s="12">
        <f t="shared" si="7"/>
        <v>8.0645161290322284E-3</v>
      </c>
      <c r="K140" s="21"/>
      <c r="L140" s="22"/>
      <c r="M140" s="22"/>
      <c r="N140" s="24"/>
      <c r="O140" s="24"/>
      <c r="P140" s="24"/>
      <c r="Q140" s="24"/>
      <c r="R140" s="24"/>
      <c r="S140" s="24"/>
      <c r="T140" s="24"/>
      <c r="U140" s="24"/>
      <c r="X140" s="23">
        <v>55.8</v>
      </c>
      <c r="Y140" s="27">
        <v>32.1</v>
      </c>
      <c r="Z140" s="27"/>
      <c r="AA140" s="28">
        <v>5.3</v>
      </c>
      <c r="AB140" s="28">
        <v>2.5</v>
      </c>
    </row>
    <row r="141" spans="1:28" s="15" customFormat="1" ht="25.5" customHeight="1" x14ac:dyDescent="0.25">
      <c r="A141" s="17" t="s">
        <v>122</v>
      </c>
      <c r="B141" s="18" t="s">
        <v>216</v>
      </c>
      <c r="C141" s="19">
        <v>1</v>
      </c>
      <c r="D141" s="14"/>
      <c r="E141" s="14">
        <v>2011</v>
      </c>
      <c r="F141" s="14">
        <v>2002</v>
      </c>
      <c r="G141" s="20">
        <v>2.5169999999999999</v>
      </c>
      <c r="H141" s="20">
        <v>1.452</v>
      </c>
      <c r="I141" s="13" t="s">
        <v>243</v>
      </c>
      <c r="J141" s="12">
        <f t="shared" si="7"/>
        <v>-0.4231227651966627</v>
      </c>
      <c r="K141" s="30" t="s">
        <v>290</v>
      </c>
      <c r="L141" s="31">
        <f>0.178958/G141</f>
        <v>7.109972189114025E-2</v>
      </c>
      <c r="M141" s="31"/>
      <c r="N141" s="24"/>
      <c r="O141" s="24"/>
      <c r="P141" s="24"/>
      <c r="Q141" s="24"/>
      <c r="R141" s="24"/>
      <c r="S141" s="24"/>
      <c r="T141" s="24">
        <v>40427</v>
      </c>
      <c r="U141" s="24">
        <v>40544</v>
      </c>
      <c r="V141" s="15">
        <v>4</v>
      </c>
      <c r="X141" s="23">
        <v>625</v>
      </c>
      <c r="Y141" s="27">
        <v>30.181000000000001</v>
      </c>
      <c r="Z141" s="27"/>
      <c r="AA141" s="28">
        <v>248.4</v>
      </c>
      <c r="AB141" s="28">
        <v>20.8</v>
      </c>
    </row>
    <row r="142" spans="1:28" s="15" customFormat="1" ht="25.5" customHeight="1" x14ac:dyDescent="0.25">
      <c r="A142" s="34" t="s">
        <v>126</v>
      </c>
      <c r="B142" s="18" t="s">
        <v>211</v>
      </c>
      <c r="C142" s="19"/>
      <c r="D142" s="14">
        <v>2002</v>
      </c>
      <c r="E142" s="14">
        <v>2003</v>
      </c>
      <c r="F142" s="14">
        <v>2002</v>
      </c>
      <c r="G142" s="20">
        <v>1.742769</v>
      </c>
      <c r="H142" s="20">
        <v>1.6256139999999999</v>
      </c>
      <c r="I142" s="13" t="s">
        <v>241</v>
      </c>
      <c r="J142" s="12">
        <f t="shared" si="7"/>
        <v>-6.7223481712148953E-2</v>
      </c>
      <c r="K142" s="21" t="s">
        <v>260</v>
      </c>
      <c r="L142" s="22" t="s">
        <v>285</v>
      </c>
      <c r="M142" s="22"/>
      <c r="N142" s="24"/>
      <c r="O142" s="24"/>
      <c r="P142" s="24"/>
      <c r="Q142" s="24"/>
      <c r="R142" s="24"/>
      <c r="S142" s="24"/>
      <c r="T142" s="36"/>
      <c r="U142" s="24">
        <v>37681</v>
      </c>
      <c r="V142" s="36"/>
      <c r="X142" s="23">
        <v>8.8882670000000008</v>
      </c>
      <c r="Y142" s="27">
        <v>9.1446699999999996</v>
      </c>
      <c r="Z142" s="27"/>
      <c r="AA142" s="28">
        <v>5.0999999999999996</v>
      </c>
      <c r="AB142" s="28">
        <v>5.63</v>
      </c>
    </row>
    <row r="143" spans="1:28" s="15" customFormat="1" ht="25.5" customHeight="1" x14ac:dyDescent="0.25">
      <c r="A143" s="17" t="s">
        <v>21</v>
      </c>
      <c r="B143" s="18" t="s">
        <v>380</v>
      </c>
      <c r="C143" s="13">
        <v>5</v>
      </c>
      <c r="D143" s="15">
        <v>2005</v>
      </c>
      <c r="E143" s="15">
        <v>2008</v>
      </c>
      <c r="F143" s="15">
        <v>2002</v>
      </c>
      <c r="G143" s="20">
        <v>125.8</v>
      </c>
      <c r="H143" s="20">
        <v>103.5</v>
      </c>
      <c r="I143" s="13" t="s">
        <v>197</v>
      </c>
      <c r="J143" s="12">
        <f t="shared" si="7"/>
        <v>-0.17726550079491254</v>
      </c>
      <c r="K143" s="30" t="s">
        <v>260</v>
      </c>
      <c r="L143" s="31" t="s">
        <v>285</v>
      </c>
      <c r="M143" s="31"/>
      <c r="N143" s="24">
        <v>37408</v>
      </c>
      <c r="O143" s="24">
        <v>38596</v>
      </c>
      <c r="P143" s="24"/>
      <c r="Q143" s="24"/>
      <c r="R143" s="24"/>
      <c r="S143" s="24"/>
      <c r="T143" s="24">
        <v>38899</v>
      </c>
      <c r="U143" s="24">
        <v>39783</v>
      </c>
      <c r="V143" s="15">
        <v>29</v>
      </c>
      <c r="X143" s="23">
        <v>86.6</v>
      </c>
      <c r="Y143" s="27">
        <v>96.9</v>
      </c>
      <c r="Z143" s="27"/>
      <c r="AA143" s="28">
        <v>3</v>
      </c>
      <c r="AB143" s="28">
        <v>3.6</v>
      </c>
    </row>
    <row r="144" spans="1:28" s="15" customFormat="1" ht="25.5" customHeight="1" x14ac:dyDescent="0.25">
      <c r="A144" s="48" t="s">
        <v>8</v>
      </c>
      <c r="B144" s="18" t="s">
        <v>208</v>
      </c>
      <c r="C144" s="13"/>
      <c r="D144" s="15">
        <v>2013</v>
      </c>
      <c r="E144" s="15">
        <v>2016</v>
      </c>
      <c r="F144" s="15">
        <v>2010</v>
      </c>
      <c r="G144" s="20">
        <v>96.8</v>
      </c>
      <c r="H144" s="20">
        <v>91.3</v>
      </c>
      <c r="I144" s="13" t="s">
        <v>197</v>
      </c>
      <c r="J144" s="12">
        <f t="shared" si="7"/>
        <v>-5.6818181818181823E-2</v>
      </c>
      <c r="K144" s="21"/>
      <c r="L144" s="22"/>
      <c r="M144" s="22"/>
      <c r="N144" s="24"/>
      <c r="O144" s="24"/>
      <c r="P144" s="24"/>
      <c r="Q144" s="24"/>
      <c r="R144" s="24"/>
      <c r="S144" s="24"/>
      <c r="T144" s="24">
        <v>41548</v>
      </c>
      <c r="U144" s="24">
        <v>42401</v>
      </c>
      <c r="V144" s="15">
        <v>28</v>
      </c>
      <c r="X144" s="23"/>
      <c r="Y144" s="26"/>
      <c r="Z144" s="27"/>
      <c r="AA144" s="28"/>
      <c r="AB144" s="28"/>
    </row>
    <row r="145" spans="1:28" s="15" customFormat="1" ht="25.5" customHeight="1" x14ac:dyDescent="0.25">
      <c r="A145" s="34" t="s">
        <v>76</v>
      </c>
      <c r="B145" s="18" t="s">
        <v>75</v>
      </c>
      <c r="C145" s="19"/>
      <c r="D145" s="14"/>
      <c r="E145" s="14">
        <v>2009</v>
      </c>
      <c r="F145" s="14">
        <v>2002</v>
      </c>
      <c r="G145" s="20">
        <v>3.95</v>
      </c>
      <c r="H145" s="20">
        <v>4.0149999999999997</v>
      </c>
      <c r="I145" s="13" t="s">
        <v>241</v>
      </c>
      <c r="J145" s="12">
        <f t="shared" si="7"/>
        <v>1.6455696202531518E-2</v>
      </c>
      <c r="K145" s="21"/>
      <c r="L145" s="22"/>
      <c r="M145" s="22"/>
      <c r="N145" s="24"/>
      <c r="O145" s="24"/>
      <c r="P145" s="24"/>
      <c r="Q145" s="24"/>
      <c r="R145" s="24"/>
      <c r="S145" s="24"/>
      <c r="T145" s="24">
        <v>39814</v>
      </c>
      <c r="U145" s="24">
        <v>39976</v>
      </c>
      <c r="V145" s="15">
        <v>6</v>
      </c>
      <c r="X145" s="23">
        <v>206.2</v>
      </c>
      <c r="Y145" s="27">
        <v>113.28</v>
      </c>
      <c r="Z145" s="27"/>
      <c r="AA145" s="28">
        <v>64.7</v>
      </c>
      <c r="AB145" s="28">
        <v>28.2</v>
      </c>
    </row>
    <row r="146" spans="1:28" s="15" customFormat="1" ht="25.5" customHeight="1" x14ac:dyDescent="0.25">
      <c r="A146" s="34" t="s">
        <v>79</v>
      </c>
      <c r="B146" s="18" t="s">
        <v>209</v>
      </c>
      <c r="C146" s="19"/>
      <c r="D146" s="14">
        <v>2003</v>
      </c>
      <c r="E146" s="14">
        <v>2005</v>
      </c>
      <c r="F146" s="14">
        <v>2002</v>
      </c>
      <c r="G146" s="20">
        <v>2.0628639999999998</v>
      </c>
      <c r="H146" s="20">
        <v>2.4810110000000001</v>
      </c>
      <c r="I146" s="19" t="s">
        <v>244</v>
      </c>
      <c r="J146" s="12">
        <f t="shared" si="7"/>
        <v>0.20270216553296791</v>
      </c>
      <c r="K146" s="21" t="s">
        <v>260</v>
      </c>
      <c r="L146" s="22"/>
      <c r="M146" s="22"/>
      <c r="N146" s="24"/>
      <c r="O146" s="24"/>
      <c r="P146" s="24"/>
      <c r="Q146" s="24"/>
      <c r="R146" s="24"/>
      <c r="S146" s="24"/>
      <c r="T146" s="24">
        <v>38596</v>
      </c>
      <c r="U146" s="24">
        <v>38687</v>
      </c>
      <c r="V146" s="15">
        <v>3</v>
      </c>
      <c r="X146" s="23">
        <v>260.57</v>
      </c>
      <c r="Y146" s="27">
        <v>100.45</v>
      </c>
      <c r="Z146" s="27"/>
      <c r="AA146" s="28">
        <v>60.91</v>
      </c>
      <c r="AB146" s="28">
        <v>44.6</v>
      </c>
    </row>
    <row r="147" spans="1:28" s="15" customFormat="1" ht="25.5" customHeight="1" x14ac:dyDescent="0.25">
      <c r="A147" s="48" t="s">
        <v>6</v>
      </c>
      <c r="B147" s="18" t="s">
        <v>210</v>
      </c>
      <c r="C147" s="13"/>
      <c r="D147" s="15">
        <v>2011</v>
      </c>
      <c r="E147" s="15">
        <v>2014</v>
      </c>
      <c r="F147" s="15">
        <v>2002</v>
      </c>
      <c r="G147" s="20">
        <v>102.926</v>
      </c>
      <c r="H147" s="20">
        <v>85.225999999999999</v>
      </c>
      <c r="I147" s="13" t="s">
        <v>197</v>
      </c>
      <c r="J147" s="12">
        <f t="shared" si="7"/>
        <v>-0.17196821017041372</v>
      </c>
      <c r="K147" s="30" t="s">
        <v>260</v>
      </c>
      <c r="L147" s="31" t="s">
        <v>285</v>
      </c>
      <c r="M147" s="31"/>
      <c r="N147" s="24"/>
      <c r="O147" s="24"/>
      <c r="P147" s="24"/>
      <c r="Q147" s="24"/>
      <c r="R147" s="24"/>
      <c r="S147" s="24"/>
      <c r="T147" s="24">
        <v>40909</v>
      </c>
      <c r="U147" s="24">
        <v>41730</v>
      </c>
      <c r="V147" s="15">
        <v>27</v>
      </c>
      <c r="X147" s="23">
        <v>356.9</v>
      </c>
      <c r="Y147" s="27">
        <v>-332.9</v>
      </c>
      <c r="Z147" s="27"/>
      <c r="AA147" s="28"/>
      <c r="AB147" s="28" t="s">
        <v>252</v>
      </c>
    </row>
    <row r="148" spans="1:28" s="15" customFormat="1" ht="25.5" customHeight="1" x14ac:dyDescent="0.25">
      <c r="A148" s="50" t="s">
        <v>7</v>
      </c>
      <c r="B148" s="18" t="s">
        <v>381</v>
      </c>
      <c r="C148" s="13">
        <v>5</v>
      </c>
      <c r="D148" s="15">
        <v>2007</v>
      </c>
      <c r="E148" s="15">
        <v>2011</v>
      </c>
      <c r="F148" s="15">
        <v>2002</v>
      </c>
      <c r="G148" s="20">
        <v>116</v>
      </c>
      <c r="H148" s="20">
        <v>117.3</v>
      </c>
      <c r="I148" s="13" t="s">
        <v>197</v>
      </c>
      <c r="J148" s="12">
        <f t="shared" si="7"/>
        <v>1.1206896551724113E-2</v>
      </c>
      <c r="K148" s="21"/>
      <c r="L148" s="22"/>
      <c r="M148" s="22"/>
      <c r="N148" s="24"/>
      <c r="O148" s="24"/>
      <c r="P148" s="24"/>
      <c r="Q148" s="24"/>
      <c r="R148" s="24"/>
      <c r="S148" s="24"/>
      <c r="T148" s="24">
        <v>40909</v>
      </c>
      <c r="U148" s="24">
        <v>40603</v>
      </c>
      <c r="V148" s="15">
        <v>19</v>
      </c>
      <c r="X148" s="23">
        <v>383.7</v>
      </c>
      <c r="Y148" s="27">
        <v>155.19999999999999</v>
      </c>
      <c r="Z148" s="27"/>
      <c r="AA148" s="28">
        <v>3.8</v>
      </c>
      <c r="AB148" s="28">
        <v>1.3</v>
      </c>
    </row>
    <row r="149" spans="1:28" s="15" customFormat="1" ht="25.5" customHeight="1" x14ac:dyDescent="0.25">
      <c r="A149" s="17" t="s">
        <v>137</v>
      </c>
      <c r="B149" s="18" t="s">
        <v>382</v>
      </c>
      <c r="C149" s="19">
        <v>1</v>
      </c>
      <c r="D149" s="14">
        <v>2000</v>
      </c>
      <c r="E149" s="14">
        <v>2006</v>
      </c>
      <c r="F149" s="14">
        <v>1994</v>
      </c>
      <c r="G149" s="20">
        <v>83.7</v>
      </c>
      <c r="H149" s="20">
        <v>86.1</v>
      </c>
      <c r="I149" s="13" t="s">
        <v>245</v>
      </c>
      <c r="J149" s="12">
        <f t="shared" si="7"/>
        <v>2.8673835125447925E-2</v>
      </c>
      <c r="K149" s="21"/>
      <c r="L149" s="22"/>
      <c r="M149" s="22"/>
      <c r="N149" s="24"/>
      <c r="O149" s="24">
        <v>34851</v>
      </c>
      <c r="P149" s="24"/>
      <c r="Q149" s="24"/>
      <c r="R149" s="24"/>
      <c r="S149" s="24"/>
      <c r="T149" s="24">
        <v>37622</v>
      </c>
      <c r="U149" s="24">
        <v>38890</v>
      </c>
      <c r="V149" s="15">
        <v>42</v>
      </c>
      <c r="X149" s="23">
        <v>255</v>
      </c>
      <c r="Y149" s="27">
        <v>190</v>
      </c>
      <c r="Z149" s="27"/>
      <c r="AA149" s="28">
        <v>3</v>
      </c>
      <c r="AB149" s="28">
        <v>2.2000000000000002</v>
      </c>
    </row>
    <row r="150" spans="1:28" s="15" customFormat="1" ht="25.5" hidden="1" customHeight="1" x14ac:dyDescent="0.25">
      <c r="A150" s="34" t="s">
        <v>78</v>
      </c>
      <c r="B150" s="18" t="s">
        <v>383</v>
      </c>
      <c r="C150" s="19"/>
      <c r="D150" s="14">
        <v>2002</v>
      </c>
      <c r="E150" s="14"/>
      <c r="F150" s="14">
        <v>2002</v>
      </c>
      <c r="G150" s="20"/>
      <c r="H150" s="20"/>
      <c r="I150" s="37"/>
      <c r="J150" s="12"/>
      <c r="K150" s="21"/>
      <c r="L150" s="22"/>
      <c r="M150" s="22"/>
      <c r="N150" s="24"/>
      <c r="O150" s="24"/>
      <c r="P150" s="24"/>
      <c r="Q150" s="24"/>
      <c r="R150" s="24"/>
      <c r="S150" s="24"/>
      <c r="T150" s="24">
        <v>38749</v>
      </c>
      <c r="U150" s="24">
        <v>38808</v>
      </c>
      <c r="V150" s="15">
        <v>2</v>
      </c>
      <c r="X150" s="23">
        <v>28.3</v>
      </c>
      <c r="Y150" s="27">
        <v>2.8</v>
      </c>
      <c r="Z150" s="27"/>
      <c r="AA150" s="28">
        <v>17.7</v>
      </c>
      <c r="AB150" s="28">
        <v>1.81</v>
      </c>
    </row>
    <row r="151" spans="1:28" s="15" customFormat="1" ht="25.5" hidden="1" customHeight="1" x14ac:dyDescent="0.25">
      <c r="A151" s="17" t="s">
        <v>94</v>
      </c>
      <c r="B151" s="18" t="s">
        <v>207</v>
      </c>
      <c r="C151" s="19">
        <v>1</v>
      </c>
      <c r="D151" s="14"/>
      <c r="E151" s="14"/>
      <c r="F151" s="14"/>
      <c r="G151" s="20"/>
      <c r="H151" s="20"/>
      <c r="I151" s="37"/>
      <c r="J151" s="12"/>
      <c r="K151" s="38"/>
      <c r="L151" s="22"/>
      <c r="M151" s="22"/>
      <c r="N151" s="24"/>
      <c r="O151" s="24"/>
      <c r="P151" s="24"/>
      <c r="Q151" s="24"/>
      <c r="R151" s="24"/>
      <c r="S151" s="24"/>
      <c r="T151" s="36"/>
      <c r="U151" s="24">
        <v>37316</v>
      </c>
      <c r="V151" s="36"/>
      <c r="X151" s="23">
        <v>2.6127050000000001</v>
      </c>
      <c r="Y151" s="27">
        <v>1.1294820000000001</v>
      </c>
      <c r="Z151" s="27"/>
      <c r="AA151" s="28">
        <v>3.57</v>
      </c>
      <c r="AB151" s="28">
        <v>1.54</v>
      </c>
    </row>
    <row r="152" spans="1:28" s="15" customFormat="1" ht="25.5" customHeight="1" x14ac:dyDescent="0.25">
      <c r="A152" s="29" t="s">
        <v>35</v>
      </c>
      <c r="B152" s="19" t="s">
        <v>383</v>
      </c>
      <c r="C152" s="19">
        <v>1</v>
      </c>
      <c r="D152" s="14">
        <v>2011</v>
      </c>
      <c r="E152" s="14">
        <v>2013</v>
      </c>
      <c r="F152" s="14">
        <v>2002</v>
      </c>
      <c r="G152" s="20">
        <v>116.2</v>
      </c>
      <c r="H152" s="20">
        <v>95.9</v>
      </c>
      <c r="I152" s="13" t="s">
        <v>197</v>
      </c>
      <c r="J152" s="12">
        <f>(H152-G152)/G152</f>
        <v>-0.17469879518072287</v>
      </c>
      <c r="K152" s="30" t="s">
        <v>284</v>
      </c>
      <c r="L152" s="31" t="s">
        <v>285</v>
      </c>
      <c r="M152" s="31"/>
      <c r="N152" s="24"/>
      <c r="O152" s="24"/>
      <c r="P152" s="24"/>
      <c r="Q152" s="24"/>
      <c r="R152" s="24"/>
      <c r="S152" s="24"/>
      <c r="T152" s="24">
        <v>40848</v>
      </c>
      <c r="U152" s="24">
        <v>41548</v>
      </c>
      <c r="V152" s="15">
        <v>23</v>
      </c>
      <c r="X152" s="23"/>
      <c r="Y152" s="27"/>
      <c r="Z152" s="27"/>
      <c r="AA152" s="28"/>
      <c r="AB152" s="28" t="s">
        <v>252</v>
      </c>
    </row>
    <row r="153" spans="1:28" s="15" customFormat="1" ht="25.5" customHeight="1" x14ac:dyDescent="0.25">
      <c r="A153" s="34" t="s">
        <v>95</v>
      </c>
      <c r="B153" s="19" t="s">
        <v>207</v>
      </c>
      <c r="C153" s="19"/>
      <c r="D153" s="14">
        <v>2001</v>
      </c>
      <c r="E153" s="14">
        <v>2002</v>
      </c>
      <c r="F153" s="14">
        <v>1994</v>
      </c>
      <c r="G153" s="20">
        <v>1.1582710000000001</v>
      </c>
      <c r="H153" s="20">
        <v>0.567936</v>
      </c>
      <c r="I153" s="13" t="s">
        <v>241</v>
      </c>
      <c r="J153" s="12">
        <f>(H153-G153)/G153</f>
        <v>-0.50966915341919117</v>
      </c>
      <c r="K153" s="30" t="s">
        <v>260</v>
      </c>
      <c r="L153" s="31" t="s">
        <v>285</v>
      </c>
      <c r="M153" s="31"/>
      <c r="N153" s="24"/>
      <c r="O153" s="24"/>
      <c r="P153" s="24"/>
      <c r="Q153" s="24"/>
      <c r="R153" s="24"/>
      <c r="S153" s="24"/>
      <c r="T153" s="24">
        <v>37165</v>
      </c>
      <c r="U153" s="24">
        <v>37377</v>
      </c>
      <c r="V153" s="15">
        <v>7</v>
      </c>
      <c r="X153" s="23">
        <v>5.26</v>
      </c>
      <c r="Y153" s="27">
        <v>2.6429999999999998</v>
      </c>
      <c r="Z153" s="27"/>
      <c r="AA153" s="28">
        <v>4.4509999999999996</v>
      </c>
      <c r="AB153" s="28">
        <v>4.6500000000000004</v>
      </c>
    </row>
    <row r="154" spans="1:28" s="15" customFormat="1" ht="25.5" customHeight="1" x14ac:dyDescent="0.25">
      <c r="A154" s="33" t="s">
        <v>30</v>
      </c>
      <c r="B154" s="18" t="s">
        <v>384</v>
      </c>
      <c r="C154" s="13">
        <v>5</v>
      </c>
      <c r="E154" s="15">
        <v>2008</v>
      </c>
      <c r="F154" s="15">
        <v>2002</v>
      </c>
      <c r="G154" s="20">
        <v>31.1</v>
      </c>
      <c r="H154" s="20">
        <v>31.3</v>
      </c>
      <c r="I154" s="13" t="s">
        <v>197</v>
      </c>
      <c r="J154" s="12">
        <f>(H154-G154)/G154</f>
        <v>6.4308681672025489E-3</v>
      </c>
      <c r="K154" s="21"/>
      <c r="L154" s="22"/>
      <c r="M154" s="22"/>
      <c r="N154" s="24">
        <v>37773</v>
      </c>
      <c r="O154" s="24">
        <v>38991</v>
      </c>
      <c r="P154" s="24">
        <v>39083</v>
      </c>
      <c r="Q154" s="24"/>
      <c r="R154" s="24"/>
      <c r="S154" s="24"/>
      <c r="T154" s="24">
        <v>39173</v>
      </c>
      <c r="U154" s="24">
        <v>39783</v>
      </c>
      <c r="V154" s="15">
        <v>20</v>
      </c>
      <c r="X154" s="23">
        <v>72</v>
      </c>
      <c r="Y154" s="27">
        <v>92.8</v>
      </c>
      <c r="Z154" s="27"/>
      <c r="AA154" s="28">
        <v>2.34</v>
      </c>
      <c r="AB154" s="28">
        <v>2.91</v>
      </c>
    </row>
    <row r="155" spans="1:28" s="15" customFormat="1" ht="25.5" customHeight="1" x14ac:dyDescent="0.25">
      <c r="A155" s="13"/>
      <c r="B155" s="19"/>
      <c r="G155" s="47"/>
      <c r="H155" s="47"/>
      <c r="I155" s="51"/>
      <c r="J155" s="51"/>
      <c r="K155" s="21"/>
      <c r="L155" s="21"/>
      <c r="M155" s="21"/>
      <c r="N155" s="24"/>
      <c r="O155" s="24"/>
      <c r="P155" s="24"/>
      <c r="Q155" s="24"/>
      <c r="R155" s="24"/>
      <c r="S155" s="24"/>
      <c r="W155" s="52"/>
      <c r="X155" s="53">
        <f>SUM(X3:X154)</f>
        <v>27512.948773999997</v>
      </c>
      <c r="Y155" s="53">
        <f>SUM(Y3:Y154)</f>
        <v>19853.840313999997</v>
      </c>
      <c r="Z155" s="27"/>
      <c r="AA155" s="28"/>
      <c r="AB155" s="28"/>
    </row>
    <row r="156" spans="1:28" s="15" customFormat="1" ht="25.5" customHeight="1" x14ac:dyDescent="0.25">
      <c r="A156" s="54"/>
      <c r="B156" s="14"/>
      <c r="G156" s="47"/>
      <c r="H156" s="47"/>
      <c r="I156" s="13"/>
      <c r="K156" s="51"/>
      <c r="L156" s="51"/>
      <c r="M156" s="51"/>
      <c r="N156" s="51"/>
      <c r="O156" s="51"/>
      <c r="P156" s="51"/>
      <c r="Q156" s="51"/>
      <c r="V156" s="27"/>
      <c r="W156" s="47"/>
      <c r="X156" s="27"/>
      <c r="AA156" s="55"/>
      <c r="AB156" s="55"/>
    </row>
    <row r="157" spans="1:28" ht="25.5" customHeight="1" x14ac:dyDescent="0.25">
      <c r="K157" s="3"/>
      <c r="L157" s="3"/>
      <c r="M157" s="3"/>
      <c r="T157" s="1"/>
      <c r="U157" s="1"/>
      <c r="X157" s="6"/>
      <c r="Y157" s="5"/>
      <c r="AA157" s="9"/>
      <c r="AB157" s="9"/>
    </row>
    <row r="158" spans="1:28" ht="25.5" customHeight="1" x14ac:dyDescent="0.25">
      <c r="K158" s="3"/>
      <c r="L158" s="3"/>
      <c r="M158" s="3"/>
      <c r="T158" s="1"/>
      <c r="U158" s="1"/>
      <c r="X158" s="6"/>
      <c r="Y158" s="5"/>
      <c r="AA158" s="9"/>
      <c r="AB158" s="9"/>
    </row>
    <row r="159" spans="1:28" ht="25.5" customHeight="1" x14ac:dyDescent="0.25">
      <c r="K159" s="3"/>
      <c r="L159" s="3"/>
      <c r="M159" s="3"/>
      <c r="T159" s="1"/>
      <c r="U159" s="1"/>
      <c r="X159" s="6"/>
      <c r="Y159" s="5"/>
      <c r="AA159" s="9"/>
      <c r="AB159" s="9"/>
    </row>
    <row r="160" spans="1:28" ht="25.5" customHeight="1" x14ac:dyDescent="0.25">
      <c r="K160" s="3"/>
      <c r="L160" s="3"/>
      <c r="M160" s="3"/>
      <c r="T160" s="1"/>
      <c r="U160" s="1"/>
      <c r="X160" s="6"/>
      <c r="Y160" s="5"/>
      <c r="AA160" s="9"/>
      <c r="AB160" s="9"/>
    </row>
    <row r="161" spans="11:28" ht="25.5" customHeight="1" x14ac:dyDescent="0.25">
      <c r="K161" s="3"/>
      <c r="L161" s="3"/>
      <c r="M161" s="3"/>
      <c r="T161" s="1"/>
      <c r="U161" s="1"/>
      <c r="X161" s="6"/>
      <c r="Y161" s="5"/>
      <c r="AA161" s="9"/>
      <c r="AB161" s="9"/>
    </row>
    <row r="162" spans="11:28" ht="25.5" customHeight="1" x14ac:dyDescent="0.25">
      <c r="K162" s="3"/>
      <c r="L162" s="3"/>
      <c r="M162" s="3"/>
      <c r="T162" s="1"/>
      <c r="U162" s="1"/>
      <c r="X162" s="6"/>
      <c r="Y162" s="5"/>
      <c r="AA162" s="9"/>
      <c r="AB162" s="9"/>
    </row>
    <row r="163" spans="11:28" ht="25.5" customHeight="1" x14ac:dyDescent="0.25">
      <c r="K163" s="3"/>
      <c r="L163" s="3"/>
      <c r="M163" s="3"/>
      <c r="T163" s="1"/>
      <c r="U163" s="1"/>
      <c r="X163" s="6"/>
      <c r="Y163" s="5"/>
      <c r="AA163" s="9"/>
      <c r="AB163" s="9"/>
    </row>
    <row r="164" spans="11:28" ht="25.5" customHeight="1" x14ac:dyDescent="0.25">
      <c r="K164" s="3"/>
      <c r="L164" s="3"/>
      <c r="M164" s="3"/>
      <c r="T164" s="1"/>
      <c r="U164" s="1"/>
      <c r="X164" s="6"/>
      <c r="Y164" s="5"/>
      <c r="AA164" s="9"/>
      <c r="AB164" s="9"/>
    </row>
    <row r="165" spans="11:28" ht="25.5" customHeight="1" x14ac:dyDescent="0.25">
      <c r="K165" s="3"/>
      <c r="L165" s="3"/>
      <c r="M165" s="3"/>
      <c r="T165" s="1"/>
      <c r="U165" s="1"/>
      <c r="X165" s="6"/>
      <c r="Y165" s="5"/>
      <c r="AA165" s="9"/>
      <c r="AB165" s="9"/>
    </row>
    <row r="166" spans="11:28" ht="25.5" customHeight="1" x14ac:dyDescent="0.25">
      <c r="K166" s="3"/>
      <c r="L166" s="3"/>
      <c r="M166" s="3"/>
      <c r="T166" s="1"/>
      <c r="U166" s="1"/>
      <c r="X166" s="6"/>
      <c r="Y166" s="5"/>
      <c r="AA166" s="9"/>
      <c r="AB166" s="9"/>
    </row>
    <row r="167" spans="11:28" ht="25.5" customHeight="1" x14ac:dyDescent="0.25">
      <c r="K167" s="3"/>
      <c r="L167" s="3"/>
      <c r="M167" s="3"/>
      <c r="T167" s="1"/>
      <c r="U167" s="1"/>
      <c r="X167" s="6"/>
      <c r="Y167" s="5"/>
      <c r="AA167" s="9"/>
      <c r="AB167" s="9"/>
    </row>
    <row r="168" spans="11:28" ht="25.5" customHeight="1" x14ac:dyDescent="0.25">
      <c r="K168" s="3"/>
      <c r="L168" s="3"/>
      <c r="M168" s="3"/>
      <c r="T168" s="1"/>
      <c r="U168" s="1"/>
      <c r="X168" s="6"/>
      <c r="Y168" s="5"/>
      <c r="AA168" s="9"/>
      <c r="AB168" s="9"/>
    </row>
    <row r="169" spans="11:28" ht="25.5" customHeight="1" x14ac:dyDescent="0.25">
      <c r="K169" s="3"/>
      <c r="L169" s="3"/>
      <c r="M169" s="3"/>
      <c r="T169" s="1"/>
      <c r="U169" s="1"/>
      <c r="X169" s="6"/>
      <c r="Y169" s="5"/>
      <c r="AA169" s="9"/>
      <c r="AB169" s="9"/>
    </row>
    <row r="170" spans="11:28" ht="25.5" customHeight="1" x14ac:dyDescent="0.25">
      <c r="K170" s="3"/>
      <c r="L170" s="3"/>
      <c r="M170" s="3"/>
      <c r="T170" s="1"/>
      <c r="U170" s="1"/>
      <c r="X170" s="6"/>
      <c r="Y170" s="5"/>
      <c r="AA170" s="9"/>
      <c r="AB170" s="9"/>
    </row>
    <row r="171" spans="11:28" ht="25.5" customHeight="1" x14ac:dyDescent="0.25">
      <c r="K171" s="3"/>
      <c r="L171" s="3"/>
      <c r="M171" s="3"/>
      <c r="T171" s="1"/>
      <c r="U171" s="1"/>
      <c r="X171" s="6"/>
      <c r="Y171" s="5"/>
      <c r="AA171" s="9"/>
      <c r="AB171" s="9"/>
    </row>
  </sheetData>
  <mergeCells count="2">
    <mergeCell ref="AA1:AB1"/>
    <mergeCell ref="X1:Y1"/>
  </mergeCells>
  <hyperlinks>
    <hyperlink ref="A107" r:id="rId1" xr:uid="{7A7DD720-66CC-4226-8EC7-359693C14328}"/>
    <hyperlink ref="A114" r:id="rId2" xr:uid="{13E90788-823A-46D5-9DA5-E87AECC7222B}"/>
    <hyperlink ref="A134" r:id="rId3" xr:uid="{B55A3A2D-155A-4EA9-B6B2-4EBBC69FB8EE}"/>
    <hyperlink ref="A147" r:id="rId4" xr:uid="{DB16906B-B152-47AC-984D-E605639393D8}"/>
    <hyperlink ref="A148" r:id="rId5" xr:uid="{443F4707-2D6A-417B-BF7A-6C2561FB2D5B}"/>
    <hyperlink ref="A144" r:id="rId6" xr:uid="{2CCFE785-E6F6-45EF-B998-AC944E9759CD}"/>
    <hyperlink ref="A129" r:id="rId7" xr:uid="{8F817C0C-98C9-4763-B148-2E45039AFEE4}"/>
    <hyperlink ref="A124" r:id="rId8" xr:uid="{7A5212E8-49BF-41A2-B1DD-6B0FFE9892B1}"/>
    <hyperlink ref="A136" r:id="rId9" xr:uid="{E3558462-652F-49B5-A38F-903C3450F2F4}"/>
    <hyperlink ref="A45" r:id="rId10" xr:uid="{2F3593E8-43BB-4786-B2B9-3258BCA3C5D4}"/>
    <hyperlink ref="A20" r:id="rId11" xr:uid="{12134410-0AD8-4B6E-A14A-C9CEBDE3442B}"/>
    <hyperlink ref="A41" r:id="rId12" xr:uid="{D581753D-3210-44B9-BD62-3571DE5E892F}"/>
    <hyperlink ref="A68" r:id="rId13" xr:uid="{A42595F4-8F07-4254-A186-F0866B7FFD39}"/>
    <hyperlink ref="A58" r:id="rId14" xr:uid="{0E60DE71-3E88-42B0-BCFD-3A85FCB015E1}"/>
    <hyperlink ref="A66" r:id="rId15" xr:uid="{C1D71A8F-4685-4EA5-B395-F68777236F7D}"/>
    <hyperlink ref="A30" r:id="rId16" xr:uid="{9461178B-6B2F-46C5-AF8A-3455A7152D1A}"/>
    <hyperlink ref="A109" r:id="rId17" xr:uid="{24A491F7-B99B-4750-BC48-7A64C4C61A61}"/>
    <hyperlink ref="A143" r:id="rId18" xr:uid="{82E72F3A-B347-4399-9B28-538CCC153EFD}"/>
    <hyperlink ref="A131" r:id="rId19" xr:uid="{3BABA909-DFB7-46F6-A3E1-CC52AD580D21}"/>
    <hyperlink ref="A115" r:id="rId20" xr:uid="{1D622D51-7518-4B48-AE4F-A02633CC1DFA}"/>
    <hyperlink ref="A79" r:id="rId21" xr:uid="{B5BEBC18-92CA-4BCF-9561-68154A6FF704}"/>
    <hyperlink ref="A5" r:id="rId22" xr:uid="{759D68D0-331F-4918-92ED-67231C851D38}"/>
    <hyperlink ref="A13" r:id="rId23" xr:uid="{75F1B2FF-2864-4F5A-BEE8-1E8A9262118C}"/>
    <hyperlink ref="A35" r:id="rId24" xr:uid="{012B4693-E2CE-4131-A6A6-F106823D64B8}"/>
    <hyperlink ref="A9" r:id="rId25" xr:uid="{8E94A5EF-AC37-46CB-B5A5-B1B7CF78F1BC}"/>
    <hyperlink ref="A154" r:id="rId26" xr:uid="{FF2CC03F-0626-453E-A16E-86AC6A9D764A}"/>
    <hyperlink ref="A106" r:id="rId27" xr:uid="{AF73F708-D282-42C0-973E-F4A17A302488}"/>
    <hyperlink ref="A55" r:id="rId28" xr:uid="{473F07D1-7FC0-49A9-8AB4-BF3DAC154301}"/>
    <hyperlink ref="A53" r:id="rId29" xr:uid="{3983C1EC-045A-4C96-827C-42C14EEAA93A}"/>
    <hyperlink ref="A152" r:id="rId30" xr:uid="{C9A93A1B-2362-45E8-A4BE-01D1FB0B7E69}"/>
    <hyperlink ref="A44" r:id="rId31" xr:uid="{1C55D0E3-FAF7-43F7-9621-79456DD8A86F}"/>
    <hyperlink ref="A126" r:id="rId32" xr:uid="{2585D1D4-202F-4F30-9FBE-AE061D920DF6}"/>
    <hyperlink ref="A83" r:id="rId33" xr:uid="{CB4A5A3C-D0BE-4B52-8E25-C0E3F793DE88}"/>
    <hyperlink ref="A102" r:id="rId34" xr:uid="{5BDA1857-E076-4B91-BFC9-7E84A0074A95}"/>
    <hyperlink ref="A127" r:id="rId35" xr:uid="{0EDECAE1-F866-4998-8492-071E4C29BEE8}"/>
    <hyperlink ref="A130" r:id="rId36" xr:uid="{7627AD65-A409-42A2-925F-991E3538BD4F}"/>
    <hyperlink ref="A27" r:id="rId37" xr:uid="{3A492249-8978-4757-9C53-632DB3A06F38}"/>
    <hyperlink ref="A128" r:id="rId38" xr:uid="{A6620769-6989-4C64-A8F5-0E3BCDB27BB1}"/>
    <hyperlink ref="A87" r:id="rId39" xr:uid="{765AB3D1-0B58-4D64-9BD6-129E651A674F}"/>
    <hyperlink ref="A3" r:id="rId40" xr:uid="{4AB4D441-CDB0-44C3-BC59-3385FBBAC806}"/>
    <hyperlink ref="A40" r:id="rId41" xr:uid="{48CA2CC8-FB5F-4953-8E3F-D0D7A4C3E14D}"/>
    <hyperlink ref="A111" r:id="rId42" xr:uid="{AE86986C-DA35-4F1A-B1E2-6A505972F20E}"/>
    <hyperlink ref="A132" r:id="rId43" xr:uid="{984A2555-A0C6-4748-944C-97E34FE19E03}"/>
    <hyperlink ref="A11" r:id="rId44" xr:uid="{9AAA4358-B19A-48C9-AEEA-B00E66288A31}"/>
    <hyperlink ref="A12" r:id="rId45" xr:uid="{2E40FF46-8474-410D-B9BF-E93545DBE523}"/>
    <hyperlink ref="A14" r:id="rId46" xr:uid="{EC31E3D8-2B9D-4EF5-A863-3FE51790E990}"/>
    <hyperlink ref="A15" r:id="rId47" xr:uid="{3C5741BB-EEC7-4CF5-B92E-7127A1F3BFB9}"/>
    <hyperlink ref="A17" r:id="rId48" xr:uid="{4F603B9D-10BC-4F17-8D23-5E6374E245A0}"/>
    <hyperlink ref="A18" r:id="rId49" xr:uid="{6EDDE91E-0A95-4E05-A9B3-26EEB8C331AC}"/>
    <hyperlink ref="A19" r:id="rId50" xr:uid="{0BF24565-A3AF-4FFF-A7D7-8F3A50648953}"/>
    <hyperlink ref="A21" r:id="rId51" xr:uid="{6A44C10E-33FF-4E26-8CCA-3483E4722048}"/>
    <hyperlink ref="A24" r:id="rId52" display="https://webarchive.nationalarchives.gov.uk/ukgwa/20140603122103mp_/http://assets.highways.gov.uk/our-road-network/pope/major-schemes/A120%20Stansted%20to%20Braintree%20Improvement/POPE%20_%20A120%20Stansted%20to%20Braintree%20FYA%20_%20website%20part%20B.pdf" xr:uid="{2AAF993D-BD62-42CD-A34D-2A72696210CC}"/>
    <hyperlink ref="A31" r:id="rId53" xr:uid="{9D0C453B-AC63-4ECA-ABE1-B0A22C45F57D}"/>
    <hyperlink ref="A34" r:id="rId54" display="https://webarchive.nationalarchives.gov.uk/ukgwa/20140603122103mp_/http://assets.highways.gov.uk/our-road-network/pope/major-schemes/A2-Bean-Cobham-Phase-1-Bean-Pepperhill/A2%20Bean%20to%20Cobham%20Phase%201%20%28FYA%29%20and%20Phase%202%20%28OYA%29%20-%20website%20version.pdf" xr:uid="{AF917BD7-F82B-44BC-8104-6374687F9A4F}"/>
    <hyperlink ref="A39" r:id="rId55" xr:uid="{AD4C49B3-14B9-46C0-A632-C9623DAAAD38}"/>
    <hyperlink ref="A42" r:id="rId56" xr:uid="{2AFA8627-FF0F-4F88-A9D4-A82A95A384EF}"/>
    <hyperlink ref="A43" r:id="rId57" xr:uid="{E7D60CB7-38D9-428C-BC24-E821487A4A4B}"/>
    <hyperlink ref="A46" r:id="rId58" xr:uid="{E69081D7-0173-4C74-8780-48E488DA9363}"/>
    <hyperlink ref="A48" r:id="rId59" xr:uid="{E71E2584-2ADF-4B74-A655-0C7D0EBBEC02}"/>
    <hyperlink ref="A50" r:id="rId60" xr:uid="{2A0D07C6-5DB3-47A8-825D-39C78E1EA18E}"/>
    <hyperlink ref="A54" r:id="rId61" xr:uid="{66BF1E51-4D5F-4802-BBD6-F9738ACE22B5}"/>
    <hyperlink ref="A57" r:id="rId62" xr:uid="{4FEFC24D-9A1A-4800-B6EE-B2D3427C7D3E}"/>
    <hyperlink ref="A59" r:id="rId63" xr:uid="{CAC8BE96-96E0-4635-AD2E-B64127096951}"/>
    <hyperlink ref="A60" r:id="rId64" xr:uid="{1BC15A65-0F9F-4C4A-95C6-474EF7D004A1}"/>
    <hyperlink ref="A61" r:id="rId65" display="https://webarchive.nationalarchives.gov.uk/ukgwa/20140603122103mp_/http://assets.highways.gov.uk/our-road-network/pope/major-schemes/A43%20Silverstone%20Bypass%20A43%20Whitfield%20Turn%20A43-M40-B4031/POPE%20_%20A43%20Silverstone%20FYA%20report%20_%20final.pdf" xr:uid="{38F1E8FD-D27E-484D-BF1C-B421F48A6FD8}"/>
    <hyperlink ref="A67" r:id="rId66" xr:uid="{1C0BEB24-B27D-4C17-A27D-489D17605846}"/>
    <hyperlink ref="A71" r:id="rId67" xr:uid="{763CBDA3-5C73-48F8-8031-C83DFEC7CE65}"/>
    <hyperlink ref="A75" r:id="rId68" xr:uid="{1409105B-4C13-4CB0-A4AB-763753D99C9E}"/>
    <hyperlink ref="A76" r:id="rId69" xr:uid="{CD5C5AC3-9A2E-474F-A5AD-73B3079FA6CE}"/>
    <hyperlink ref="A77" r:id="rId70" display="https://webarchive.nationalarchives.gov.uk/ukgwa/20140603122103mp_/http://assets.highways.gov.uk/our-road-network/pope/major-schemes/A500%20Basford%20Hough%20Shavington%20Bypass/A500%20Basford%2C%20Shavington%20and%20Hough%20Bypass%20POPE%20FYA%20-%20website%20version.pdf" xr:uid="{62A4E7E9-7F9C-48F7-B2F5-DD1A55207B60}"/>
    <hyperlink ref="A78" r:id="rId71" xr:uid="{D7176E3A-26C6-44C7-86B5-DD87D30F87D4}"/>
    <hyperlink ref="A84" r:id="rId72" xr:uid="{E823D208-AE9B-43CE-B77B-85388C85A6E1}"/>
    <hyperlink ref="A88" r:id="rId73" xr:uid="{777DCA55-E87A-4262-AEFF-5E3B135C2EB5}"/>
    <hyperlink ref="A89" r:id="rId74" xr:uid="{5B3E587A-F490-4A57-92A6-FAA595E01BF0}"/>
    <hyperlink ref="A90" r:id="rId75" xr:uid="{849F126F-6991-4FDC-9444-47670B728E86}"/>
    <hyperlink ref="A91" r:id="rId76" xr:uid="{57137B3C-5520-4862-8D92-4901CE78D74B}"/>
    <hyperlink ref="A92" r:id="rId77" xr:uid="{A652A1AA-7F2C-41D2-AB5C-CA0A601FD306}"/>
    <hyperlink ref="A94" r:id="rId78" xr:uid="{C0CC079B-7F7F-4C13-A3B5-B4AAF83CE11E}"/>
    <hyperlink ref="A95" r:id="rId79" xr:uid="{BD6507A2-13C8-417A-83F7-EBC77270A150}"/>
    <hyperlink ref="A96" r:id="rId80" xr:uid="{253CFB0A-CA51-46BE-A892-2BF4AC3ACEF0}"/>
    <hyperlink ref="A99" r:id="rId81" xr:uid="{908BBB23-78B3-43B4-AE8C-0B8977F6B993}"/>
    <hyperlink ref="A100" r:id="rId82" xr:uid="{A25AC759-D45B-45CA-8D54-6B96F07C4F5E}"/>
    <hyperlink ref="A101" r:id="rId83" xr:uid="{DA6D10B3-87EF-400B-9A59-B349BDAD3D6D}"/>
    <hyperlink ref="A104" r:id="rId84" xr:uid="{DD4E1EE8-487B-4DD1-9F5A-95AB41F5E750}"/>
    <hyperlink ref="A105" r:id="rId85" xr:uid="{02DD27E0-5D40-4D8E-AB78-CDEB18CBBA56}"/>
    <hyperlink ref="A112" r:id="rId86" xr:uid="{997DAD39-FDC8-4D31-BC78-F265100B9C5E}"/>
    <hyperlink ref="A119" r:id="rId87" xr:uid="{23B079D6-D059-46C0-A584-7D238A2F6D48}"/>
    <hyperlink ref="A133" r:id="rId88" xr:uid="{F9FA9EF6-AD35-413F-B52D-66C48CA08ADA}"/>
    <hyperlink ref="A137" r:id="rId89" xr:uid="{D69B48CE-4D5D-4B4E-BE57-1456E72002EB}"/>
    <hyperlink ref="A110" r:id="rId90" display="https://webarchive.nationalarchives.gov.uk/ukgwa/20140603124943mp_/http://assets.highways.gov.uk/our-road-network/pope/major-schemes/M5%20Climbing%20lanes/POPE_M5_Climbing_Lanes_5YA_Study_Final.pdf" xr:uid="{55C4E4E7-D7A0-4C36-8115-739E97E5EB50}"/>
    <hyperlink ref="A149" r:id="rId91" xr:uid="{DF09F889-561B-47DA-8AC3-57D731892F59}"/>
    <hyperlink ref="A145" r:id="rId92" xr:uid="{FC2FE548-E2F5-45E9-AF43-EE3FD0A06852}"/>
    <hyperlink ref="A81" r:id="rId93" xr:uid="{D79B3BA7-2237-4320-8591-E338CA46AF13}"/>
    <hyperlink ref="A150" r:id="rId94" xr:uid="{0F699113-97AD-4395-A2D0-B7DFDE4B15E9}"/>
    <hyperlink ref="A146" r:id="rId95" xr:uid="{963A618A-576E-4DE9-88CE-9471D79DD6C2}"/>
    <hyperlink ref="A85" r:id="rId96" xr:uid="{7E5C8D1B-E00B-4705-8F46-B4D883A524CC}"/>
    <hyperlink ref="A86" r:id="rId97" xr:uid="{FFF10873-7D30-4EC1-A9AA-B0E80D429D8B}"/>
    <hyperlink ref="A4" r:id="rId98" xr:uid="{0B9CC41E-8CFC-4D12-B460-9C8A2E687662}"/>
    <hyperlink ref="A16" r:id="rId99" xr:uid="{95B630AF-0D49-492B-9A14-B94D90DC60AA}"/>
    <hyperlink ref="A113" r:id="rId100" xr:uid="{B1FD0062-7DF4-4F1F-A2AA-A7FDF57063DE}"/>
    <hyperlink ref="A97" r:id="rId101" xr:uid="{D94BFEEF-BFF9-4A44-BFD9-E17E7C3FC2D3}"/>
    <hyperlink ref="A103" r:id="rId102" xr:uid="{6CE62A2A-99E7-443F-B49A-0291F2A14CFE}"/>
    <hyperlink ref="A8" r:id="rId103" xr:uid="{ABB1DBBD-0DA0-46C0-A5B1-2FC2A5B9E9CC}"/>
    <hyperlink ref="A10" r:id="rId104" xr:uid="{05C3DBAC-07F6-473C-90E6-6B3AD46F479A}"/>
    <hyperlink ref="A93" r:id="rId105" xr:uid="{CE318222-5942-4E54-9F89-58EEADA35C19}"/>
    <hyperlink ref="A33" r:id="rId106" xr:uid="{7D215EC9-BD1B-4EF7-8E79-536850EEE9D7}"/>
    <hyperlink ref="A151" r:id="rId107" xr:uid="{38EF32FC-BE98-4F71-8F4B-C38CC9408C31}"/>
    <hyperlink ref="A153" r:id="rId108" xr:uid="{B6E7E8A9-1134-4AC0-AB1C-7DFBE20EB947}"/>
    <hyperlink ref="A98" r:id="rId109" xr:uid="{5427723C-2B73-4377-860D-378AE0AA22BB}"/>
    <hyperlink ref="A80" r:id="rId110" xr:uid="{037457D6-13FD-4107-BF07-C4269B7EC055}"/>
    <hyperlink ref="A69" r:id="rId111" xr:uid="{CECACBB9-BBAB-459A-AEFC-890EA474FE59}"/>
    <hyperlink ref="A108" r:id="rId112" xr:uid="{BEB40A9E-1B02-4700-8A27-D6599D56B92F}"/>
    <hyperlink ref="A110" r:id="rId113" xr:uid="{6E61A069-671B-4747-95B6-6A3636654EF1}"/>
    <hyperlink ref="A63" r:id="rId114" xr:uid="{45E2E846-A408-420D-850E-81890F60B696}"/>
    <hyperlink ref="A73" r:id="rId115" xr:uid="{80DBEAC7-1B55-401C-8224-48936F031A5F}"/>
    <hyperlink ref="A26" r:id="rId116" xr:uid="{ED0847BF-772F-4EE6-98A2-F4D2CF940A82}"/>
    <hyperlink ref="A70" r:id="rId117" xr:uid="{93A8871E-31F6-4336-A563-9C69405A4DD7}"/>
    <hyperlink ref="A22" r:id="rId118" xr:uid="{6AEC9F63-0611-4CB5-8903-FC88CD572DDB}"/>
    <hyperlink ref="A23" r:id="rId119" xr:uid="{F6965CD9-CCAD-486C-B539-159F5BC6CF69}"/>
    <hyperlink ref="A32" r:id="rId120" xr:uid="{21A811BD-8222-4EED-8AD4-F2741B571468}"/>
    <hyperlink ref="A25" r:id="rId121" xr:uid="{24C43F04-D1DC-425D-8845-65D371DEB415}"/>
    <hyperlink ref="A28" r:id="rId122" xr:uid="{E09CA564-E12C-4F71-97D8-DAB7B9486EF8}"/>
    <hyperlink ref="A65" r:id="rId123" xr:uid="{741E0B99-1838-4E3A-8CA6-79D47B11B60F}"/>
    <hyperlink ref="A29" r:id="rId124" xr:uid="{E787FBFE-14EF-452F-B4B9-BC55F9FE88A1}"/>
    <hyperlink ref="A72" r:id="rId125" xr:uid="{87392F5E-E95D-4E6E-8056-1202A824ECFF}"/>
    <hyperlink ref="A74" r:id="rId126" xr:uid="{6E7E134E-6B43-4EB0-B783-EA5E2DDF0555}"/>
    <hyperlink ref="A52" r:id="rId127" xr:uid="{22346953-C1A2-43F8-9152-4FE45F2493EB}"/>
    <hyperlink ref="A51" r:id="rId128" xr:uid="{FA2B53D4-C72A-435A-969D-93D3DC93A2F1}"/>
    <hyperlink ref="A141" r:id="rId129" xr:uid="{51B10FB5-EBB3-40C4-BC94-49BE6346A8BB}"/>
    <hyperlink ref="A135" r:id="rId130" xr:uid="{CA53FC05-F4CA-4CA1-BC7D-4B6649E71EB9}"/>
    <hyperlink ref="A56" r:id="rId131" xr:uid="{935A7991-1655-471B-8C31-345BB52668F8}"/>
    <hyperlink ref="A47" r:id="rId132" xr:uid="{52FB80A4-BA5D-479E-870D-122B73C14F7A}"/>
    <hyperlink ref="A142" r:id="rId133" xr:uid="{B3472171-0FB3-4A48-83CE-E07BB1854141}"/>
    <hyperlink ref="A36" r:id="rId134" xr:uid="{AEB0D425-B9AB-48C0-9531-96EE8FE71D84}"/>
    <hyperlink ref="A118" r:id="rId135" xr:uid="{023A1264-1CE5-44F2-A4BC-4753E0D4CE87}"/>
    <hyperlink ref="A117" r:id="rId136" xr:uid="{48819C44-FC7C-4556-81BA-5983B880D98A}"/>
    <hyperlink ref="A38" r:id="rId137" xr:uid="{F15C9D34-0E3D-4CBB-B588-ED5BD50C42B6}"/>
    <hyperlink ref="A122" r:id="rId138" xr:uid="{2D197BF4-54F3-4622-BBFF-72E797930437}"/>
    <hyperlink ref="A121" r:id="rId139" xr:uid="{1894806E-38C8-4C37-8E57-81BD933ADAFE}"/>
    <hyperlink ref="A125" r:id="rId140" xr:uid="{40065C80-1905-4286-86D8-838A1D71FF5A}"/>
    <hyperlink ref="A37" r:id="rId141" xr:uid="{24687425-B868-476D-93A3-00B4F0DFE529}"/>
    <hyperlink ref="A120" r:id="rId142" xr:uid="{464BB2C2-B423-4945-8F81-900BEDC2A1D0}"/>
    <hyperlink ref="A138" r:id="rId143" xr:uid="{75EA0625-5203-488C-8A90-A1C28202DA03}"/>
    <hyperlink ref="A139" r:id="rId144" xr:uid="{935DCD52-9228-44AF-9AE5-45C88CF1E52C}"/>
    <hyperlink ref="A140" r:id="rId145" xr:uid="{4B07BBFC-11CD-4AAE-895C-C1C4F03DDCD8}"/>
    <hyperlink ref="A123" r:id="rId146" xr:uid="{94F9CBC8-9D72-4CF6-BB6D-078B00C433B5}"/>
    <hyperlink ref="A116" r:id="rId147" xr:uid="{8269A12D-BD50-4A34-AA46-0DA69A8E93A4}"/>
    <hyperlink ref="A64" r:id="rId148" xr:uid="{376D0C0B-1146-48FE-987B-1B859C3C05DF}"/>
    <hyperlink ref="A82" r:id="rId149" xr:uid="{A4440E31-1AF6-4D85-A226-D44CF391F2FC}"/>
  </hyperlinks>
  <pageMargins left="0.7" right="0.7" top="0.75" bottom="0.75" header="0.3" footer="0.3"/>
  <pageSetup orientation="portrait" r:id="rId150"/>
  <legacyDrawing r:id="rId1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ROAD PROJECT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Holly Willacy</dc:creator>
  <cp:lastModifiedBy>Paul Chapman</cp:lastModifiedBy>
  <dcterms:created xsi:type="dcterms:W3CDTF">2022-10-03T13:09:29Z</dcterms:created>
  <dcterms:modified xsi:type="dcterms:W3CDTF">2024-07-03T10:26:32Z</dcterms:modified>
</cp:coreProperties>
</file>