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/>
  <mc:AlternateContent xmlns:mc="http://schemas.openxmlformats.org/markup-compatibility/2006">
    <mc:Choice Requires="x15">
      <x15ac:absPath xmlns:x15ac="http://schemas.microsoft.com/office/spreadsheetml/2010/11/ac" url="C:\Users\Christopher\Dropbox\Studium\Solid Electrolytes Thin Films\8.EIS Data\"/>
    </mc:Choice>
  </mc:AlternateContent>
  <xr:revisionPtr revIDLastSave="0" documentId="13_ncr:1_{3DBB9655-46ED-4D2F-9099-5AF422251AB0}" xr6:coauthVersionLast="34" xr6:coauthVersionMax="34" xr10:uidLastSave="{00000000-0000-0000-0000-000000000000}"/>
  <bookViews>
    <workbookView xWindow="0" yWindow="0" windowWidth="25128" windowHeight="12300" activeTab="2" xr2:uid="{00000000-000D-0000-FFFF-FFFF00000000}"/>
  </bookViews>
  <sheets>
    <sheet name="Sheet1" sheetId="1" r:id="rId1"/>
    <sheet name="Tabelle1" sheetId="2" state="hidden" r:id="rId2"/>
    <sheet name="LAGP_15(cold sputtered)" sheetId="3" r:id="rId3"/>
    <sheet name="LAGP_16(hot sputtered)" sheetId="4" r:id="rId4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" i="3" l="1"/>
  <c r="L6" i="3"/>
  <c r="K12" i="3"/>
  <c r="J6" i="3"/>
  <c r="K6" i="3"/>
  <c r="J12" i="3"/>
  <c r="N12" i="3" l="1"/>
  <c r="O12" i="3" s="1"/>
  <c r="P12" i="3" s="1"/>
  <c r="N13" i="3"/>
  <c r="P6" i="3"/>
  <c r="O6" i="3"/>
  <c r="N6" i="3"/>
  <c r="R15" i="3" l="1"/>
  <c r="R13" i="3"/>
  <c r="T7" i="3"/>
  <c r="T8" i="3"/>
  <c r="T9" i="3"/>
  <c r="T10" i="3"/>
  <c r="T11" i="3"/>
  <c r="T6" i="3"/>
  <c r="S7" i="3"/>
  <c r="S8" i="3"/>
  <c r="S9" i="3"/>
  <c r="S10" i="3"/>
  <c r="S11" i="3"/>
  <c r="S12" i="3"/>
  <c r="T12" i="3" s="1"/>
  <c r="S6" i="3"/>
  <c r="R11" i="3"/>
  <c r="R10" i="3"/>
  <c r="R9" i="3"/>
  <c r="R8" i="3"/>
  <c r="R7" i="3"/>
  <c r="R6" i="3"/>
  <c r="R4" i="3"/>
  <c r="J13" i="3" l="1"/>
  <c r="F13" i="3"/>
  <c r="M7" i="3"/>
  <c r="M8" i="3"/>
  <c r="M9" i="3"/>
  <c r="M6" i="3"/>
  <c r="R13" i="4"/>
  <c r="T6" i="4"/>
  <c r="U7" i="4"/>
  <c r="U8" i="4"/>
  <c r="U9" i="4"/>
  <c r="U10" i="4"/>
  <c r="U11" i="4"/>
  <c r="U12" i="4"/>
  <c r="U6" i="4"/>
  <c r="T12" i="4"/>
  <c r="T11" i="4"/>
  <c r="T10" i="4"/>
  <c r="T9" i="4"/>
  <c r="T8" i="4"/>
  <c r="T7" i="4"/>
  <c r="R4" i="4"/>
  <c r="P29" i="3" l="1"/>
  <c r="O26" i="4"/>
  <c r="J13" i="4" l="1"/>
  <c r="F13" i="4"/>
  <c r="M7" i="4"/>
  <c r="M8" i="4"/>
  <c r="M9" i="4"/>
  <c r="M10" i="4"/>
  <c r="M11" i="4"/>
  <c r="M12" i="4"/>
  <c r="M6" i="4"/>
  <c r="L7" i="4"/>
  <c r="L8" i="4"/>
  <c r="L9" i="4"/>
  <c r="L10" i="4"/>
  <c r="L11" i="4"/>
  <c r="L12" i="4"/>
  <c r="L6" i="4"/>
  <c r="B6" i="3" l="1"/>
  <c r="B13" i="3"/>
  <c r="B9" i="3"/>
  <c r="B12" i="3"/>
  <c r="B11" i="3"/>
  <c r="B10" i="3"/>
  <c r="B8" i="3"/>
  <c r="B7" i="3"/>
  <c r="B13" i="4" l="1"/>
  <c r="W7" i="3"/>
  <c r="W8" i="3"/>
  <c r="W9" i="3"/>
  <c r="W10" i="3"/>
  <c r="W11" i="3"/>
  <c r="W12" i="3"/>
  <c r="W6" i="3"/>
  <c r="N13" i="4" l="1"/>
  <c r="W7" i="4"/>
  <c r="W8" i="4"/>
  <c r="W9" i="4"/>
  <c r="W10" i="4"/>
  <c r="W11" i="4"/>
  <c r="W12" i="4"/>
  <c r="W6" i="4"/>
  <c r="Q7" i="4"/>
  <c r="Q8" i="4"/>
  <c r="Q9" i="4"/>
  <c r="Q10" i="4"/>
  <c r="Q11" i="4"/>
  <c r="Q12" i="4"/>
  <c r="Q6" i="4"/>
  <c r="P7" i="4"/>
  <c r="P8" i="4"/>
  <c r="P9" i="4"/>
  <c r="P10" i="4"/>
  <c r="P11" i="4"/>
  <c r="P12" i="4"/>
  <c r="P6" i="4"/>
  <c r="H7" i="4"/>
  <c r="E7" i="4"/>
  <c r="E8" i="4"/>
  <c r="E9" i="4"/>
  <c r="E10" i="4"/>
  <c r="E11" i="4"/>
  <c r="E12" i="4"/>
  <c r="E6" i="4"/>
  <c r="D7" i="4"/>
  <c r="D8" i="4"/>
  <c r="D9" i="4"/>
  <c r="D10" i="4"/>
  <c r="D11" i="4"/>
  <c r="D12" i="4"/>
  <c r="D6" i="4"/>
  <c r="N4" i="4"/>
  <c r="J4" i="4"/>
  <c r="F4" i="4"/>
  <c r="B4" i="4"/>
  <c r="N4" i="3"/>
  <c r="J4" i="3"/>
  <c r="I12" i="4"/>
  <c r="H12" i="4"/>
  <c r="I11" i="4"/>
  <c r="H11" i="4"/>
  <c r="I10" i="4"/>
  <c r="H10" i="4"/>
  <c r="I9" i="4"/>
  <c r="H9" i="4"/>
  <c r="I8" i="4"/>
  <c r="H8" i="4"/>
  <c r="I7" i="4"/>
  <c r="I6" i="4"/>
  <c r="H6" i="4"/>
  <c r="I7" i="3"/>
  <c r="I8" i="3"/>
  <c r="I9" i="3"/>
  <c r="I10" i="3"/>
  <c r="I11" i="3"/>
  <c r="I12" i="3"/>
  <c r="I6" i="3"/>
  <c r="H6" i="3"/>
  <c r="F4" i="3"/>
  <c r="B4" i="3"/>
  <c r="H8" i="3"/>
  <c r="H11" i="3"/>
  <c r="L13" i="1"/>
  <c r="H7" i="3"/>
  <c r="H12" i="3"/>
  <c r="H9" i="3"/>
  <c r="AC13" i="1"/>
  <c r="AD13" i="1"/>
  <c r="AA4" i="1"/>
  <c r="AB11" i="1" s="1"/>
  <c r="AB7" i="1"/>
  <c r="AD7" i="1" s="1"/>
  <c r="AH7" i="1"/>
  <c r="AH8" i="1"/>
  <c r="AI8" i="1" s="1"/>
  <c r="AH9" i="1"/>
  <c r="AI9" i="1" s="1"/>
  <c r="AH11" i="1"/>
  <c r="AH12" i="1"/>
  <c r="AI12" i="1" s="1"/>
  <c r="AB6" i="1"/>
  <c r="AD6" i="1" s="1"/>
  <c r="AH6" i="1"/>
  <c r="AH10" i="1"/>
  <c r="AI10" i="1" s="1"/>
  <c r="AI7" i="1"/>
  <c r="AI11" i="1"/>
  <c r="W6" i="1"/>
  <c r="X6" i="1" s="1"/>
  <c r="W7" i="1"/>
  <c r="X7" i="1" s="1"/>
  <c r="W8" i="1"/>
  <c r="W9" i="1"/>
  <c r="W10" i="1"/>
  <c r="X10" i="1" s="1"/>
  <c r="W11" i="1"/>
  <c r="X11" i="1" s="1"/>
  <c r="W12" i="1"/>
  <c r="S13" i="1"/>
  <c r="R13" i="1"/>
  <c r="P7" i="1"/>
  <c r="Q7" i="1" s="1"/>
  <c r="P8" i="1"/>
  <c r="P9" i="1"/>
  <c r="Q9" i="1" s="1"/>
  <c r="P10" i="1"/>
  <c r="P11" i="1"/>
  <c r="Q11" i="1" s="1"/>
  <c r="P12" i="1"/>
  <c r="P6" i="1"/>
  <c r="K13" i="1"/>
  <c r="I7" i="1"/>
  <c r="J7" i="1" s="1"/>
  <c r="I8" i="1"/>
  <c r="I9" i="1"/>
  <c r="F4" i="1"/>
  <c r="J8" i="1" s="1"/>
  <c r="J9" i="1"/>
  <c r="K9" i="1" s="1"/>
  <c r="I10" i="1"/>
  <c r="I11" i="1"/>
  <c r="J11" i="1" s="1"/>
  <c r="I12" i="1"/>
  <c r="J12" i="1" s="1"/>
  <c r="I6" i="1"/>
  <c r="X8" i="1"/>
  <c r="Y8" i="1" s="1"/>
  <c r="X9" i="1"/>
  <c r="Y9" i="1" s="1"/>
  <c r="X12" i="1"/>
  <c r="Y12" i="1" s="1"/>
  <c r="D13" i="1"/>
  <c r="E13" i="1"/>
  <c r="M4" i="1"/>
  <c r="Q16" i="1" s="1"/>
  <c r="J6" i="1"/>
  <c r="K6" i="1" s="1"/>
  <c r="B4" i="1"/>
  <c r="C8" i="1" s="1"/>
  <c r="C11" i="1"/>
  <c r="E11" i="1" s="1"/>
  <c r="C10" i="1"/>
  <c r="E10" i="1" s="1"/>
  <c r="Q17" i="1"/>
  <c r="S17" i="1" s="1"/>
  <c r="Q20" i="1"/>
  <c r="S20" i="1" s="1"/>
  <c r="Q22" i="1"/>
  <c r="R22" i="1" s="1"/>
  <c r="Q18" i="1"/>
  <c r="R18" i="1" s="1"/>
  <c r="C9" i="1"/>
  <c r="E9" i="1" s="1"/>
  <c r="Q8" i="1"/>
  <c r="R8" i="1" s="1"/>
  <c r="Q6" i="1"/>
  <c r="R6" i="1" s="1"/>
  <c r="S22" i="1"/>
  <c r="R17" i="1"/>
  <c r="D9" i="1"/>
  <c r="H10" i="3"/>
  <c r="S16" i="1" l="1"/>
  <c r="R16" i="1"/>
  <c r="R9" i="1"/>
  <c r="S9" i="1"/>
  <c r="K8" i="1"/>
  <c r="L8" i="1"/>
  <c r="Q10" i="1"/>
  <c r="S10" i="1" s="1"/>
  <c r="S18" i="1"/>
  <c r="Q12" i="1"/>
  <c r="Q19" i="1"/>
  <c r="Q21" i="1"/>
  <c r="J10" i="1"/>
  <c r="AB10" i="1"/>
  <c r="AD10" i="1" s="1"/>
  <c r="AB12" i="1"/>
  <c r="AB8" i="1"/>
  <c r="Z12" i="1"/>
  <c r="S6" i="1"/>
  <c r="E8" i="1"/>
  <c r="D8" i="1"/>
  <c r="AC11" i="1"/>
  <c r="AD11" i="1"/>
  <c r="K12" i="1"/>
  <c r="L12" i="1"/>
  <c r="L7" i="1"/>
  <c r="K7" i="1"/>
  <c r="S11" i="1"/>
  <c r="R11" i="1"/>
  <c r="R7" i="1"/>
  <c r="S7" i="1"/>
  <c r="Z11" i="1"/>
  <c r="Y11" i="1"/>
  <c r="Y7" i="1"/>
  <c r="Z7" i="1"/>
  <c r="K11" i="1"/>
  <c r="L11" i="1"/>
  <c r="R10" i="1"/>
  <c r="Z10" i="1"/>
  <c r="Y10" i="1"/>
  <c r="Z6" i="1"/>
  <c r="Y6" i="1"/>
  <c r="AI6" i="1"/>
  <c r="R20" i="1"/>
  <c r="L6" i="1"/>
  <c r="D11" i="1"/>
  <c r="C12" i="1"/>
  <c r="Z8" i="1"/>
  <c r="C6" i="1"/>
  <c r="D10" i="1"/>
  <c r="AC10" i="1"/>
  <c r="AC7" i="1"/>
  <c r="AB9" i="1"/>
  <c r="C6" i="3"/>
  <c r="D6" i="3" s="1"/>
  <c r="C8" i="3"/>
  <c r="D8" i="3" s="1"/>
  <c r="C9" i="3"/>
  <c r="D9" i="3" s="1"/>
  <c r="C7" i="3"/>
  <c r="D7" i="3" s="1"/>
  <c r="C11" i="3"/>
  <c r="D11" i="3" s="1"/>
  <c r="C10" i="3"/>
  <c r="D10" i="3" s="1"/>
  <c r="C12" i="3"/>
  <c r="D12" i="3" s="1"/>
  <c r="S8" i="1"/>
  <c r="L9" i="1"/>
  <c r="Z9" i="1"/>
  <c r="C7" i="1"/>
  <c r="AC6" i="1"/>
  <c r="AD8" i="1" l="1"/>
  <c r="AC8" i="1"/>
  <c r="R21" i="1"/>
  <c r="S21" i="1"/>
  <c r="AD12" i="1"/>
  <c r="AC12" i="1"/>
  <c r="R19" i="1"/>
  <c r="S19" i="1"/>
  <c r="K10" i="1"/>
  <c r="L10" i="1"/>
  <c r="R12" i="1"/>
  <c r="S12" i="1"/>
  <c r="E6" i="1"/>
  <c r="D6" i="1"/>
  <c r="AD9" i="1"/>
  <c r="AC9" i="1"/>
  <c r="D7" i="1"/>
  <c r="E7" i="1"/>
  <c r="E12" i="1"/>
  <c r="D12" i="1"/>
</calcChain>
</file>

<file path=xl/sharedStrings.xml><?xml version="1.0" encoding="utf-8"?>
<sst xmlns="http://schemas.openxmlformats.org/spreadsheetml/2006/main" count="117" uniqueCount="37">
  <si>
    <t>LAGP_AlO_10_HT9 (750 °C)</t>
  </si>
  <si>
    <t>LAGP_AlO_10_HT5 (700 °C)</t>
  </si>
  <si>
    <t>LAGP_AlO_11_HT9 (750 °C)</t>
  </si>
  <si>
    <t>LAGP_AlO_12_HT4 (650 °C)</t>
  </si>
  <si>
    <t>LAGP_AlO_08_HT9 (750 °C)</t>
  </si>
  <si>
    <t>l /cm</t>
  </si>
  <si>
    <t>w /cm</t>
  </si>
  <si>
    <t>d /cm</t>
  </si>
  <si>
    <t>Temp C</t>
  </si>
  <si>
    <t>res min</t>
  </si>
  <si>
    <t>sig min</t>
  </si>
  <si>
    <t>log sig</t>
  </si>
  <si>
    <t>log(sig*T)</t>
  </si>
  <si>
    <t>r1</t>
  </si>
  <si>
    <t>r2</t>
  </si>
  <si>
    <t>r3</t>
  </si>
  <si>
    <t>Temp K</t>
  </si>
  <si>
    <t>1000/T</t>
  </si>
  <si>
    <t>Ea</t>
  </si>
  <si>
    <t>xin</t>
  </si>
  <si>
    <t>LAGP_15_HT10 (550 °C)</t>
    <phoneticPr fontId="2" type="noConversion"/>
  </si>
  <si>
    <t>LAGP_15_HT3 (600 °C)</t>
    <phoneticPr fontId="2" type="noConversion"/>
  </si>
  <si>
    <t>LAGP_15_HT4 (650 °C)</t>
    <phoneticPr fontId="2" type="noConversion"/>
  </si>
  <si>
    <t xml:space="preserve">resistance </t>
  </si>
  <si>
    <t>conductivity</t>
  </si>
  <si>
    <t xml:space="preserve">resistance </t>
    <phoneticPr fontId="2" type="noConversion"/>
  </si>
  <si>
    <t>conductivity</t>
    <phoneticPr fontId="2" type="noConversion"/>
  </si>
  <si>
    <t>LAGP_16_HT10 (550 °C)</t>
    <phoneticPr fontId="2" type="noConversion"/>
  </si>
  <si>
    <t>LAGP_16_HT3 (600 °C)</t>
    <phoneticPr fontId="2" type="noConversion"/>
  </si>
  <si>
    <t>LAGP_16_HT4 (650 °C)</t>
    <phoneticPr fontId="2" type="noConversion"/>
  </si>
  <si>
    <t>LAGP_16_HT5 (700 °C)</t>
    <phoneticPr fontId="2" type="noConversion"/>
  </si>
  <si>
    <t>1000/T</t>
    <phoneticPr fontId="2" type="noConversion"/>
  </si>
  <si>
    <t>log(sigma)</t>
  </si>
  <si>
    <t>powder manufacturer (extracted from plot on their homepage)</t>
  </si>
  <si>
    <t>LAGP_16_HT9 (750 °C)</t>
    <phoneticPr fontId="2" type="noConversion"/>
  </si>
  <si>
    <t>LAGP_15_HT5 (700 °C)</t>
  </si>
  <si>
    <t>LAGP_15_HT9 (750 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</si>
</sst>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9"/>
      <name val="Calibri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2" fontId="0" fillId="0" borderId="0" xfId="0" applyNumberFormat="1"/>
    <xf numFmtId="0" fontId="0" fillId="0" borderId="5" xfId="0" applyBorder="1"/>
    <xf numFmtId="11" fontId="0" fillId="0" borderId="0" xfId="0" applyNumberFormat="1"/>
    <xf numFmtId="2" fontId="0" fillId="0" borderId="5" xfId="0" applyNumberFormat="1" applyBorder="1"/>
    <xf numFmtId="0" fontId="0" fillId="2" borderId="0" xfId="0" applyFill="1"/>
    <xf numFmtId="0" fontId="0" fillId="5" borderId="0" xfId="0" applyFill="1"/>
    <xf numFmtId="0" fontId="0" fillId="6" borderId="6" xfId="0" applyFill="1" applyBorder="1"/>
    <xf numFmtId="2" fontId="0" fillId="6" borderId="7" xfId="0" applyNumberFormat="1" applyFill="1" applyBorder="1"/>
    <xf numFmtId="0" fontId="0" fillId="6" borderId="7" xfId="0" applyFill="1" applyBorder="1"/>
    <xf numFmtId="2" fontId="0" fillId="6" borderId="8" xfId="0" applyNumberFormat="1" applyFill="1" applyBorder="1"/>
    <xf numFmtId="0" fontId="0" fillId="4" borderId="4" xfId="0" applyFill="1" applyBorder="1"/>
    <xf numFmtId="11" fontId="0" fillId="4" borderId="4" xfId="0" applyNumberFormat="1" applyFill="1" applyBorder="1"/>
    <xf numFmtId="2" fontId="0" fillId="6" borderId="9" xfId="0" applyNumberFormat="1" applyFill="1" applyBorder="1"/>
    <xf numFmtId="0" fontId="0" fillId="4" borderId="0" xfId="0" applyFill="1"/>
    <xf numFmtId="11" fontId="0" fillId="4" borderId="0" xfId="0" applyNumberFormat="1" applyFill="1"/>
    <xf numFmtId="11" fontId="0" fillId="4" borderId="9" xfId="0" applyNumberFormat="1" applyFill="1" applyBorder="1"/>
    <xf numFmtId="11" fontId="1" fillId="4" borderId="0" xfId="1" applyNumberFormat="1" applyFill="1">
      <alignment vertical="center"/>
    </xf>
    <xf numFmtId="0" fontId="0" fillId="6" borderId="9" xfId="0" applyFill="1" applyBorder="1"/>
    <xf numFmtId="2" fontId="0" fillId="6" borderId="6" xfId="0" applyNumberFormat="1" applyFill="1" applyBorder="1"/>
    <xf numFmtId="0" fontId="0" fillId="0" borderId="10" xfId="0" applyBorder="1"/>
    <xf numFmtId="0" fontId="0" fillId="7" borderId="0" xfId="0" applyFill="1"/>
    <xf numFmtId="11" fontId="0" fillId="7" borderId="0" xfId="0" applyNumberFormat="1" applyFill="1"/>
    <xf numFmtId="0" fontId="0" fillId="2" borderId="3" xfId="0" applyFill="1" applyBorder="1"/>
    <xf numFmtId="0" fontId="0" fillId="2" borderId="5" xfId="0" applyFill="1" applyBorder="1"/>
    <xf numFmtId="0" fontId="0" fillId="5" borderId="5" xfId="0" applyFill="1" applyBorder="1"/>
    <xf numFmtId="0" fontId="0" fillId="6" borderId="10" xfId="0" applyFill="1" applyBorder="1"/>
    <xf numFmtId="2" fontId="0" fillId="0" borderId="9" xfId="0" applyNumberFormat="1" applyBorder="1"/>
    <xf numFmtId="2" fontId="0" fillId="0" borderId="11" xfId="0" applyNumberFormat="1" applyBorder="1"/>
    <xf numFmtId="0" fontId="0" fillId="0" borderId="0" xfId="0" applyBorder="1"/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11" fontId="0" fillId="2" borderId="1" xfId="0" applyNumberFormat="1" applyFill="1" applyBorder="1" applyAlignment="1">
      <alignment horizontal="center"/>
    </xf>
    <xf numFmtId="11" fontId="0" fillId="2" borderId="2" xfId="0" applyNumberFormat="1" applyFill="1" applyBorder="1" applyAlignment="1">
      <alignment horizontal="center"/>
    </xf>
    <xf numFmtId="11" fontId="0" fillId="2" borderId="3" xfId="0" applyNumberFormat="1" applyFill="1" applyBorder="1" applyAlignment="1">
      <alignment horizontal="center"/>
    </xf>
    <xf numFmtId="11" fontId="0" fillId="2" borderId="4" xfId="0" applyNumberFormat="1" applyFill="1" applyBorder="1" applyAlignment="1">
      <alignment horizontal="center"/>
    </xf>
    <xf numFmtId="11" fontId="0" fillId="2" borderId="0" xfId="0" applyNumberFormat="1" applyFill="1" applyAlignment="1">
      <alignment horizontal="center"/>
    </xf>
    <xf numFmtId="11" fontId="0" fillId="2" borderId="5" xfId="0" applyNumberFormat="1" applyFill="1" applyBorder="1" applyAlignment="1">
      <alignment horizontal="center"/>
    </xf>
    <xf numFmtId="11" fontId="0" fillId="2" borderId="4" xfId="0" applyNumberFormat="1" applyFill="1" applyBorder="1" applyAlignment="1">
      <alignment horizontal="right"/>
    </xf>
    <xf numFmtId="11" fontId="0" fillId="2" borderId="0" xfId="0" applyNumberFormat="1" applyFill="1" applyAlignment="1">
      <alignment horizontal="right"/>
    </xf>
    <xf numFmtId="11" fontId="0" fillId="2" borderId="5" xfId="0" applyNumberFormat="1" applyFill="1" applyBorder="1" applyAlignment="1">
      <alignment horizontal="right"/>
    </xf>
    <xf numFmtId="11" fontId="0" fillId="2" borderId="1" xfId="0" applyNumberFormat="1" applyFill="1" applyBorder="1" applyAlignment="1">
      <alignment horizontal="right"/>
    </xf>
    <xf numFmtId="11" fontId="0" fillId="2" borderId="2" xfId="0" applyNumberFormat="1" applyFill="1" applyBorder="1" applyAlignment="1">
      <alignment horizontal="right"/>
    </xf>
    <xf numFmtId="11" fontId="0" fillId="2" borderId="3" xfId="0" applyNumberFormat="1" applyFill="1" applyBorder="1" applyAlignment="1">
      <alignment horizontal="right"/>
    </xf>
    <xf numFmtId="2" fontId="0" fillId="6" borderId="6" xfId="0" applyNumberFormat="1" applyFill="1" applyBorder="1" applyAlignment="1">
      <alignment horizontal="center"/>
    </xf>
    <xf numFmtId="2" fontId="0" fillId="6" borderId="7" xfId="0" applyNumberFormat="1" applyFill="1" applyBorder="1" applyAlignment="1">
      <alignment horizontal="center"/>
    </xf>
    <xf numFmtId="2" fontId="0" fillId="6" borderId="8" xfId="0" applyNumberFormat="1" applyFill="1" applyBorder="1" applyAlignment="1">
      <alignment horizontal="center"/>
    </xf>
  </cellXfs>
  <cellStyles count="2">
    <cellStyle name="Normal 2" xfId="1" xr:uid="{00000000-0005-0000-0000-000000000000}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sig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LAGP_AlO_10_HT9 (750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7.3236610041435973E-2"/>
                  <c:y val="3.8940875709961777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Sheet1!$AI$6:$AI$12</c:f>
              <c:numCache>
                <c:formatCode>0.00</c:formatCode>
                <c:ptCount val="7"/>
                <c:pt idx="0">
                  <c:v>3.4129692832764507</c:v>
                </c:pt>
                <c:pt idx="1">
                  <c:v>3.3003300330033003</c:v>
                </c:pt>
                <c:pt idx="2">
                  <c:v>3.1948881789137382</c:v>
                </c:pt>
                <c:pt idx="3">
                  <c:v>3.0959752321981426</c:v>
                </c:pt>
                <c:pt idx="4">
                  <c:v>3.0030030030030028</c:v>
                </c:pt>
                <c:pt idx="5">
                  <c:v>2.9154518950437316</c:v>
                </c:pt>
                <c:pt idx="6">
                  <c:v>2.8328611898016995</c:v>
                </c:pt>
              </c:numCache>
            </c:numRef>
          </c:xVal>
          <c:yVal>
            <c:numRef>
              <c:f>Sheet1!$D$6:$D$12</c:f>
              <c:numCache>
                <c:formatCode>0.00</c:formatCode>
                <c:ptCount val="7"/>
                <c:pt idx="0">
                  <c:v>-4.4863341157182601</c:v>
                </c:pt>
                <c:pt idx="1">
                  <c:v>-4.2500294496909339</c:v>
                </c:pt>
                <c:pt idx="2">
                  <c:v>-4.0023734364682921</c:v>
                </c:pt>
                <c:pt idx="3">
                  <c:v>-3.8054029779502097</c:v>
                </c:pt>
                <c:pt idx="4">
                  <c:v>-3.6412360757040032</c:v>
                </c:pt>
                <c:pt idx="5">
                  <c:v>-3.484390960432258</c:v>
                </c:pt>
                <c:pt idx="6">
                  <c:v>-3.3374832217045487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F0B-4C11-8C31-0B60EA633C44}"/>
            </c:ext>
          </c:extLst>
        </c:ser>
        <c:ser>
          <c:idx val="1"/>
          <c:order val="1"/>
          <c:tx>
            <c:strRef>
              <c:f>Sheet1!$M$1</c:f>
              <c:strCache>
                <c:ptCount val="1"/>
                <c:pt idx="0">
                  <c:v>LAGP_AlO_11_HT9 (750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18460192475940507"/>
                  <c:y val="-0.23465473476999585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Sheet1!$AI$6:$AI$12</c:f>
              <c:numCache>
                <c:formatCode>0.00</c:formatCode>
                <c:ptCount val="7"/>
                <c:pt idx="0">
                  <c:v>3.4129692832764507</c:v>
                </c:pt>
                <c:pt idx="1">
                  <c:v>3.3003300330033003</c:v>
                </c:pt>
                <c:pt idx="2">
                  <c:v>3.1948881789137382</c:v>
                </c:pt>
                <c:pt idx="3">
                  <c:v>3.0959752321981426</c:v>
                </c:pt>
                <c:pt idx="4">
                  <c:v>3.0030030030030028</c:v>
                </c:pt>
                <c:pt idx="5">
                  <c:v>2.9154518950437316</c:v>
                </c:pt>
                <c:pt idx="6">
                  <c:v>2.8328611898016995</c:v>
                </c:pt>
              </c:numCache>
            </c:numRef>
          </c:xVal>
          <c:yVal>
            <c:numRef>
              <c:f>Sheet1!$R$6:$R$12</c:f>
              <c:numCache>
                <c:formatCode>0.00</c:formatCode>
                <c:ptCount val="7"/>
                <c:pt idx="0">
                  <c:v>-4.2770693912361342</c:v>
                </c:pt>
                <c:pt idx="1">
                  <c:v>-4.0386750711018129</c:v>
                </c:pt>
                <c:pt idx="2">
                  <c:v>-3.8274235564714201</c:v>
                </c:pt>
                <c:pt idx="3">
                  <c:v>-3.629800899484549</c:v>
                </c:pt>
                <c:pt idx="4">
                  <c:v>-3.4736872102914362</c:v>
                </c:pt>
                <c:pt idx="5">
                  <c:v>-3.3338996723861833</c:v>
                </c:pt>
                <c:pt idx="6">
                  <c:v>-3.1944921409581242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80F-46D1-BA15-CA1167924D03}"/>
            </c:ext>
          </c:extLst>
        </c:ser>
        <c:ser>
          <c:idx val="2"/>
          <c:order val="2"/>
          <c:tx>
            <c:strRef>
              <c:f>Sheet1!$F$1</c:f>
              <c:strCache>
                <c:ptCount val="1"/>
                <c:pt idx="0">
                  <c:v>LAGP_AlO_10_HT5 (700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26177358656768268"/>
                  <c:y val="-0.1132442107711219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Sheet1!$AI$6:$AI$12</c:f>
              <c:numCache>
                <c:formatCode>0.00</c:formatCode>
                <c:ptCount val="7"/>
                <c:pt idx="0">
                  <c:v>3.4129692832764507</c:v>
                </c:pt>
                <c:pt idx="1">
                  <c:v>3.3003300330033003</c:v>
                </c:pt>
                <c:pt idx="2">
                  <c:v>3.1948881789137382</c:v>
                </c:pt>
                <c:pt idx="3">
                  <c:v>3.0959752321981426</c:v>
                </c:pt>
                <c:pt idx="4">
                  <c:v>3.0030030030030028</c:v>
                </c:pt>
                <c:pt idx="5">
                  <c:v>2.9154518950437316</c:v>
                </c:pt>
                <c:pt idx="6">
                  <c:v>2.8328611898016995</c:v>
                </c:pt>
              </c:numCache>
            </c:numRef>
          </c:xVal>
          <c:yVal>
            <c:numRef>
              <c:f>Sheet1!$K$6:$K$12</c:f>
              <c:numCache>
                <c:formatCode>0.00</c:formatCode>
                <c:ptCount val="7"/>
                <c:pt idx="0">
                  <c:v>-4.3752054888846237</c:v>
                </c:pt>
                <c:pt idx="1">
                  <c:v>-4.0991113354522328</c:v>
                </c:pt>
                <c:pt idx="2">
                  <c:v>-3.9371466272319529</c:v>
                </c:pt>
                <c:pt idx="3">
                  <c:v>-3.7868706238783592</c:v>
                </c:pt>
                <c:pt idx="4">
                  <c:v>-3.658393026279124</c:v>
                </c:pt>
                <c:pt idx="5">
                  <c:v>-3.5146274324113405</c:v>
                </c:pt>
                <c:pt idx="6">
                  <c:v>-3.3657050778631299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1E6-4A72-BEA0-DD91E0D731C6}"/>
            </c:ext>
          </c:extLst>
        </c:ser>
        <c:ser>
          <c:idx val="3"/>
          <c:order val="3"/>
          <c:tx>
            <c:strRef>
              <c:f>Sheet1!$AA$1</c:f>
              <c:strCache>
                <c:ptCount val="1"/>
                <c:pt idx="0">
                  <c:v>LAGP_AlO_08_HT9 (750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2597475363521729"/>
                  <c:y val="-5.143675624617719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Sheet1!$AI$6:$AI$12</c:f>
              <c:numCache>
                <c:formatCode>0.00</c:formatCode>
                <c:ptCount val="7"/>
                <c:pt idx="0">
                  <c:v>3.4129692832764507</c:v>
                </c:pt>
                <c:pt idx="1">
                  <c:v>3.3003300330033003</c:v>
                </c:pt>
                <c:pt idx="2">
                  <c:v>3.1948881789137382</c:v>
                </c:pt>
                <c:pt idx="3">
                  <c:v>3.0959752321981426</c:v>
                </c:pt>
                <c:pt idx="4">
                  <c:v>3.0030030030030028</c:v>
                </c:pt>
                <c:pt idx="5">
                  <c:v>2.9154518950437316</c:v>
                </c:pt>
                <c:pt idx="6">
                  <c:v>2.8328611898016995</c:v>
                </c:pt>
              </c:numCache>
            </c:numRef>
          </c:xVal>
          <c:yVal>
            <c:numRef>
              <c:f>Sheet1!$AC$6:$AC$12</c:f>
              <c:numCache>
                <c:formatCode>0.00</c:formatCode>
                <c:ptCount val="7"/>
                <c:pt idx="0">
                  <c:v>-4.5116160205691376</c:v>
                </c:pt>
                <c:pt idx="1">
                  <c:v>-4.2741578492636796</c:v>
                </c:pt>
                <c:pt idx="2">
                  <c:v>-4.0614524790871931</c:v>
                </c:pt>
                <c:pt idx="3">
                  <c:v>-3.809963521714014</c:v>
                </c:pt>
                <c:pt idx="4">
                  <c:v>-3.6346787521786825</c:v>
                </c:pt>
                <c:pt idx="5">
                  <c:v>-3.4817291969600159</c:v>
                </c:pt>
                <c:pt idx="6">
                  <c:v>-3.3408405498123317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B4A-42FB-822E-7D01F55525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6142864"/>
        <c:axId val="256143696"/>
      </c:scatterChart>
      <c:valAx>
        <c:axId val="256142864"/>
        <c:scaling>
          <c:orientation val="minMax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56143696"/>
        <c:crosses val="autoZero"/>
        <c:crossBetween val="midCat"/>
      </c:valAx>
      <c:valAx>
        <c:axId val="256143696"/>
        <c:scaling>
          <c:orientation val="minMax"/>
          <c:max val="-2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561428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sig * 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LAGP_AlO_10_HT9 (750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2.4809273840769905E-2"/>
                  <c:y val="2.1685024198564776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Sheet1!$AI$6:$AI$12</c:f>
              <c:numCache>
                <c:formatCode>0.00</c:formatCode>
                <c:ptCount val="7"/>
                <c:pt idx="0">
                  <c:v>3.4129692832764507</c:v>
                </c:pt>
                <c:pt idx="1">
                  <c:v>3.3003300330033003</c:v>
                </c:pt>
                <c:pt idx="2">
                  <c:v>3.1948881789137382</c:v>
                </c:pt>
                <c:pt idx="3">
                  <c:v>3.0959752321981426</c:v>
                </c:pt>
                <c:pt idx="4">
                  <c:v>3.0030030030030028</c:v>
                </c:pt>
                <c:pt idx="5">
                  <c:v>2.9154518950437316</c:v>
                </c:pt>
                <c:pt idx="6">
                  <c:v>2.8328611898016995</c:v>
                </c:pt>
              </c:numCache>
            </c:numRef>
          </c:xVal>
          <c:yVal>
            <c:numRef>
              <c:f>Sheet1!$E$6:$E$12</c:f>
              <c:numCache>
                <c:formatCode>0.00</c:formatCode>
                <c:ptCount val="7"/>
                <c:pt idx="0">
                  <c:v>-2.0194664953641506</c:v>
                </c:pt>
                <c:pt idx="1">
                  <c:v>-1.7685868211886291</c:v>
                </c:pt>
                <c:pt idx="2">
                  <c:v>-1.5068290989218438</c:v>
                </c:pt>
                <c:pt idx="3">
                  <c:v>-1.2962004556191067</c:v>
                </c:pt>
                <c:pt idx="4">
                  <c:v>-1.1187918421976835</c:v>
                </c:pt>
                <c:pt idx="5">
                  <c:v>-0.94909684038948761</c:v>
                </c:pt>
                <c:pt idx="6">
                  <c:v>-0.78970851631672623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FA8-4B83-9B83-C8054B45450E}"/>
            </c:ext>
          </c:extLst>
        </c:ser>
        <c:ser>
          <c:idx val="1"/>
          <c:order val="1"/>
          <c:tx>
            <c:strRef>
              <c:f>Sheet1!$M$1</c:f>
              <c:strCache>
                <c:ptCount val="1"/>
                <c:pt idx="0">
                  <c:v>LAGP_AlO_11_HT9 (750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13352405949256343"/>
                  <c:y val="-0.4031222975740749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Sheet1!$AI$6:$AI$12</c:f>
              <c:numCache>
                <c:formatCode>0.00</c:formatCode>
                <c:ptCount val="7"/>
                <c:pt idx="0">
                  <c:v>3.4129692832764507</c:v>
                </c:pt>
                <c:pt idx="1">
                  <c:v>3.3003300330033003</c:v>
                </c:pt>
                <c:pt idx="2">
                  <c:v>3.1948881789137382</c:v>
                </c:pt>
                <c:pt idx="3">
                  <c:v>3.0959752321981426</c:v>
                </c:pt>
                <c:pt idx="4">
                  <c:v>3.0030030030030028</c:v>
                </c:pt>
                <c:pt idx="5">
                  <c:v>2.9154518950437316</c:v>
                </c:pt>
                <c:pt idx="6">
                  <c:v>2.8328611898016995</c:v>
                </c:pt>
              </c:numCache>
            </c:numRef>
          </c:xVal>
          <c:yVal>
            <c:numRef>
              <c:f>Sheet1!$S$6:$S$12</c:f>
              <c:numCache>
                <c:formatCode>0.00</c:formatCode>
                <c:ptCount val="7"/>
                <c:pt idx="0">
                  <c:v>-1.8102017708820251</c:v>
                </c:pt>
                <c:pt idx="1">
                  <c:v>-1.5572324425995081</c:v>
                </c:pt>
                <c:pt idx="2">
                  <c:v>-1.3318792189249717</c:v>
                </c:pt>
                <c:pt idx="3">
                  <c:v>-1.120598377153446</c:v>
                </c:pt>
                <c:pt idx="4">
                  <c:v>-0.95124297678511616</c:v>
                </c:pt>
                <c:pt idx="5">
                  <c:v>-0.79860555234341302</c:v>
                </c:pt>
                <c:pt idx="6">
                  <c:v>-0.6467174355703017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356-4DCA-99CC-1DFFEF584361}"/>
            </c:ext>
          </c:extLst>
        </c:ser>
        <c:ser>
          <c:idx val="2"/>
          <c:order val="2"/>
          <c:tx>
            <c:strRef>
              <c:f>Sheet1!$F$1</c:f>
              <c:strCache>
                <c:ptCount val="1"/>
                <c:pt idx="0">
                  <c:v>LAGP_AlO_10_HT5 (700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9.3021310768989701E-2"/>
                  <c:y val="-0.13755643498976938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Sheet1!$AI$6:$AI$12</c:f>
              <c:numCache>
                <c:formatCode>0.00</c:formatCode>
                <c:ptCount val="7"/>
                <c:pt idx="0">
                  <c:v>3.4129692832764507</c:v>
                </c:pt>
                <c:pt idx="1">
                  <c:v>3.3003300330033003</c:v>
                </c:pt>
                <c:pt idx="2">
                  <c:v>3.1948881789137382</c:v>
                </c:pt>
                <c:pt idx="3">
                  <c:v>3.0959752321981426</c:v>
                </c:pt>
                <c:pt idx="4">
                  <c:v>3.0030030030030028</c:v>
                </c:pt>
                <c:pt idx="5">
                  <c:v>2.9154518950437316</c:v>
                </c:pt>
                <c:pt idx="6">
                  <c:v>2.8328611898016995</c:v>
                </c:pt>
              </c:numCache>
            </c:numRef>
          </c:xVal>
          <c:yVal>
            <c:numRef>
              <c:f>Sheet1!$L$6:$L$12</c:f>
              <c:numCache>
                <c:formatCode>0.00</c:formatCode>
                <c:ptCount val="7"/>
                <c:pt idx="0">
                  <c:v>-1.9083378685305139</c:v>
                </c:pt>
                <c:pt idx="1">
                  <c:v>-1.6176687069499276</c:v>
                </c:pt>
                <c:pt idx="2">
                  <c:v>-1.4416022896855043</c:v>
                </c:pt>
                <c:pt idx="3">
                  <c:v>-1.277668101547256</c:v>
                </c:pt>
                <c:pt idx="4">
                  <c:v>-1.135948792772804</c:v>
                </c:pt>
                <c:pt idx="5">
                  <c:v>-0.97933331236856991</c:v>
                </c:pt>
                <c:pt idx="6">
                  <c:v>-0.81793037247530731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4B7-4663-AA00-3320453D2D2C}"/>
            </c:ext>
          </c:extLst>
        </c:ser>
        <c:ser>
          <c:idx val="3"/>
          <c:order val="3"/>
          <c:tx>
            <c:strRef>
              <c:f>Sheet1!$AA$1</c:f>
              <c:strCache>
                <c:ptCount val="1"/>
                <c:pt idx="0">
                  <c:v>LAGP_AlO_08_HT9 (750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22059757065250565"/>
                  <c:y val="-7.282999534968039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Sheet1!$AI$6:$AI$12</c:f>
              <c:numCache>
                <c:formatCode>0.00</c:formatCode>
                <c:ptCount val="7"/>
                <c:pt idx="0">
                  <c:v>3.4129692832764507</c:v>
                </c:pt>
                <c:pt idx="1">
                  <c:v>3.3003300330033003</c:v>
                </c:pt>
                <c:pt idx="2">
                  <c:v>3.1948881789137382</c:v>
                </c:pt>
                <c:pt idx="3">
                  <c:v>3.0959752321981426</c:v>
                </c:pt>
                <c:pt idx="4">
                  <c:v>3.0030030030030028</c:v>
                </c:pt>
                <c:pt idx="5">
                  <c:v>2.9154518950437316</c:v>
                </c:pt>
                <c:pt idx="6">
                  <c:v>2.8328611898016995</c:v>
                </c:pt>
              </c:numCache>
            </c:numRef>
          </c:xVal>
          <c:yVal>
            <c:numRef>
              <c:f>Sheet1!$AD$6:$AD$12</c:f>
              <c:numCache>
                <c:formatCode>0.00</c:formatCode>
                <c:ptCount val="7"/>
                <c:pt idx="0">
                  <c:v>-2.044748400215028</c:v>
                </c:pt>
                <c:pt idx="1">
                  <c:v>-1.7927152207613748</c:v>
                </c:pt>
                <c:pt idx="2">
                  <c:v>-1.5659081415407448</c:v>
                </c:pt>
                <c:pt idx="3">
                  <c:v>-1.300760999382911</c:v>
                </c:pt>
                <c:pt idx="4">
                  <c:v>-1.1122345186723626</c:v>
                </c:pt>
                <c:pt idx="5">
                  <c:v>-0.94643507691724538</c:v>
                </c:pt>
                <c:pt idx="6">
                  <c:v>-0.793065844424509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5DC-45DC-8167-EA4E6DE9CF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9188000"/>
        <c:axId val="119208592"/>
      </c:scatterChart>
      <c:valAx>
        <c:axId val="269188000"/>
        <c:scaling>
          <c:orientation val="minMax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9208592"/>
        <c:crosses val="autoZero"/>
        <c:crossBetween val="midCat"/>
      </c:valAx>
      <c:valAx>
        <c:axId val="119208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691880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sig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strRef>
              <c:f>Sheet1!$M$1</c:f>
              <c:strCache>
                <c:ptCount val="1"/>
                <c:pt idx="0">
                  <c:v>LAGP_AlO_11_HT9 (750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18460192475940507"/>
                  <c:y val="-0.23465473476999585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Sheet1!$AI$6:$AI$12</c:f>
              <c:numCache>
                <c:formatCode>0.00</c:formatCode>
                <c:ptCount val="7"/>
                <c:pt idx="0">
                  <c:v>3.4129692832764507</c:v>
                </c:pt>
                <c:pt idx="1">
                  <c:v>3.3003300330033003</c:v>
                </c:pt>
                <c:pt idx="2">
                  <c:v>3.1948881789137382</c:v>
                </c:pt>
                <c:pt idx="3">
                  <c:v>3.0959752321981426</c:v>
                </c:pt>
                <c:pt idx="4">
                  <c:v>3.0030030030030028</c:v>
                </c:pt>
                <c:pt idx="5">
                  <c:v>2.9154518950437316</c:v>
                </c:pt>
                <c:pt idx="6">
                  <c:v>2.8328611898016995</c:v>
                </c:pt>
              </c:numCache>
            </c:numRef>
          </c:xVal>
          <c:yVal>
            <c:numRef>
              <c:f>Sheet1!$R$6:$R$12</c:f>
              <c:numCache>
                <c:formatCode>0.00</c:formatCode>
                <c:ptCount val="7"/>
                <c:pt idx="0">
                  <c:v>-4.2770693912361342</c:v>
                </c:pt>
                <c:pt idx="1">
                  <c:v>-4.0386750711018129</c:v>
                </c:pt>
                <c:pt idx="2">
                  <c:v>-3.8274235564714201</c:v>
                </c:pt>
                <c:pt idx="3">
                  <c:v>-3.629800899484549</c:v>
                </c:pt>
                <c:pt idx="4">
                  <c:v>-3.4736872102914362</c:v>
                </c:pt>
                <c:pt idx="5">
                  <c:v>-3.3338996723861833</c:v>
                </c:pt>
                <c:pt idx="6">
                  <c:v>-3.1944921409581242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B53-491B-AC67-41BA42276C7F}"/>
            </c:ext>
          </c:extLst>
        </c:ser>
        <c:ser>
          <c:idx val="0"/>
          <c:order val="1"/>
          <c:tx>
            <c:v>LAGP_AlO_11_HT9 Xin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8.2718812267699476E-2"/>
                  <c:y val="1.540074893015283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Sheet1!$AI$6:$AI$12</c:f>
              <c:numCache>
                <c:formatCode>0.00</c:formatCode>
                <c:ptCount val="7"/>
                <c:pt idx="0">
                  <c:v>3.4129692832764507</c:v>
                </c:pt>
                <c:pt idx="1">
                  <c:v>3.3003300330033003</c:v>
                </c:pt>
                <c:pt idx="2">
                  <c:v>3.1948881789137382</c:v>
                </c:pt>
                <c:pt idx="3">
                  <c:v>3.0959752321981426</c:v>
                </c:pt>
                <c:pt idx="4">
                  <c:v>3.0030030030030028</c:v>
                </c:pt>
                <c:pt idx="5">
                  <c:v>2.9154518950437316</c:v>
                </c:pt>
                <c:pt idx="6">
                  <c:v>2.8328611898016995</c:v>
                </c:pt>
              </c:numCache>
            </c:numRef>
          </c:xVal>
          <c:yVal>
            <c:numRef>
              <c:f>Sheet1!$R$16:$R$22</c:f>
              <c:numCache>
                <c:formatCode>0.00</c:formatCode>
                <c:ptCount val="7"/>
                <c:pt idx="0">
                  <c:v>-4.2659338699627813</c:v>
                </c:pt>
                <c:pt idx="1">
                  <c:v>-4.0458391302493828</c:v>
                </c:pt>
                <c:pt idx="2">
                  <c:v>-3.8375631878223002</c:v>
                </c:pt>
                <c:pt idx="3">
                  <c:v>-3.626709822507407</c:v>
                </c:pt>
                <c:pt idx="4">
                  <c:v>-3.4751188911276669</c:v>
                </c:pt>
                <c:pt idx="5">
                  <c:v>-3.3318401355482443</c:v>
                </c:pt>
                <c:pt idx="6">
                  <c:v>-3.189215107844567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B53-491B-AC67-41BA42276C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6142864"/>
        <c:axId val="256143696"/>
      </c:scatterChart>
      <c:valAx>
        <c:axId val="256142864"/>
        <c:scaling>
          <c:orientation val="minMax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56143696"/>
        <c:crosses val="autoZero"/>
        <c:crossBetween val="midCat"/>
      </c:valAx>
      <c:valAx>
        <c:axId val="256143696"/>
        <c:scaling>
          <c:orientation val="minMax"/>
          <c:max val="-2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561428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918395255437677"/>
          <c:y val="3.3613445378151259E-2"/>
          <c:w val="0.82605382736664312"/>
          <c:h val="0.80026143790849669"/>
        </c:manualLayout>
      </c:layout>
      <c:scatterChart>
        <c:scatterStyle val="lineMarker"/>
        <c:varyColors val="0"/>
        <c:ser>
          <c:idx val="3"/>
          <c:order val="3"/>
          <c:tx>
            <c:strRef>
              <c:f>Sheet1!$AA$1</c:f>
              <c:strCache>
                <c:ptCount val="1"/>
                <c:pt idx="0">
                  <c:v>LAGP_AlO_08_HT9 (750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7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tx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Sheet1!$AI$6:$AI$12</c:f>
              <c:numCache>
                <c:formatCode>0.00</c:formatCode>
                <c:ptCount val="7"/>
                <c:pt idx="0">
                  <c:v>3.4129692832764507</c:v>
                </c:pt>
                <c:pt idx="1">
                  <c:v>3.3003300330033003</c:v>
                </c:pt>
                <c:pt idx="2">
                  <c:v>3.1948881789137382</c:v>
                </c:pt>
                <c:pt idx="3">
                  <c:v>3.0959752321981426</c:v>
                </c:pt>
                <c:pt idx="4">
                  <c:v>3.0030030030030028</c:v>
                </c:pt>
                <c:pt idx="5">
                  <c:v>2.9154518950437316</c:v>
                </c:pt>
                <c:pt idx="6">
                  <c:v>2.8328611898016995</c:v>
                </c:pt>
              </c:numCache>
            </c:numRef>
          </c:xVal>
          <c:yVal>
            <c:numRef>
              <c:f>Sheet1!$AD$6:$AD$12</c:f>
              <c:numCache>
                <c:formatCode>0.00</c:formatCode>
                <c:ptCount val="7"/>
                <c:pt idx="0">
                  <c:v>-2.044748400215028</c:v>
                </c:pt>
                <c:pt idx="1">
                  <c:v>-1.7927152207613748</c:v>
                </c:pt>
                <c:pt idx="2">
                  <c:v>-1.5659081415407448</c:v>
                </c:pt>
                <c:pt idx="3">
                  <c:v>-1.300760999382911</c:v>
                </c:pt>
                <c:pt idx="4">
                  <c:v>-1.1122345186723626</c:v>
                </c:pt>
                <c:pt idx="5">
                  <c:v>-0.94643507691724538</c:v>
                </c:pt>
                <c:pt idx="6">
                  <c:v>-0.793065844424509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3063-45F9-8455-BBCB6AD45A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9188000"/>
        <c:axId val="119208592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Sheet1!$B$1</c15:sqref>
                        </c15:formulaRef>
                      </c:ext>
                    </c:extLst>
                    <c:strCache>
                      <c:ptCount val="1"/>
                      <c:pt idx="0">
                        <c:v>LAGP_AlO_10_HT9 (750 °C)</c:v>
                      </c:pt>
                    </c:strCache>
                  </c:strRef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trendline>
                  <c:spPr>
                    <a:ln w="19050" cap="rnd">
                      <a:solidFill>
                        <a:schemeClr val="accent1"/>
                      </a:solidFill>
                      <a:prstDash val="sysDot"/>
                    </a:ln>
                    <a:effectLst/>
                  </c:spPr>
                  <c:trendlineType val="linear"/>
                  <c:dispRSqr val="0"/>
                  <c:dispEq val="1"/>
                  <c:trendlineLbl>
                    <c:layout>
                      <c:manualLayout>
                        <c:x val="-2.4809273840769905E-2"/>
                        <c:y val="2.1685024198564776E-2"/>
                      </c:manualLayout>
                    </c:layout>
                    <c:numFmt formatCode="General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anchor="ctr" anchorCtr="1"/>
                      <a:lstStyle/>
                      <a:p>
                        <a:pPr>
                          <a:defRPr sz="900" b="0" i="0" u="none" strike="noStrike" kern="1200" baseline="0">
                            <a:solidFill>
                              <a:schemeClr val="accen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pPr>
                        <a:endParaRPr lang="de-DE"/>
                      </a:p>
                    </c:txPr>
                  </c:trendlineLbl>
                </c:trendline>
                <c:xVal>
                  <c:numRef>
                    <c:extLst>
                      <c:ext uri="{02D57815-91ED-43cb-92C2-25804820EDAC}">
                        <c15:formulaRef>
                          <c15:sqref>Sheet1!$AI$6:$AI$12</c15:sqref>
                        </c15:formulaRef>
                      </c:ext>
                    </c:extLst>
                    <c:numCache>
                      <c:formatCode>0.00</c:formatCode>
                      <c:ptCount val="7"/>
                      <c:pt idx="0">
                        <c:v>3.4129692832764507</c:v>
                      </c:pt>
                      <c:pt idx="1">
                        <c:v>3.3003300330033003</c:v>
                      </c:pt>
                      <c:pt idx="2">
                        <c:v>3.1948881789137382</c:v>
                      </c:pt>
                      <c:pt idx="3">
                        <c:v>3.0959752321981426</c:v>
                      </c:pt>
                      <c:pt idx="4">
                        <c:v>3.0030030030030028</c:v>
                      </c:pt>
                      <c:pt idx="5">
                        <c:v>2.9154518950437316</c:v>
                      </c:pt>
                      <c:pt idx="6">
                        <c:v>2.8328611898016995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Sheet1!$E$6:$E$12</c15:sqref>
                        </c15:formulaRef>
                      </c:ext>
                    </c:extLst>
                    <c:numCache>
                      <c:formatCode>0.00</c:formatCode>
                      <c:ptCount val="7"/>
                      <c:pt idx="0">
                        <c:v>-2.0194664953641506</c:v>
                      </c:pt>
                      <c:pt idx="1">
                        <c:v>-1.7685868211886291</c:v>
                      </c:pt>
                      <c:pt idx="2">
                        <c:v>-1.5068290989218438</c:v>
                      </c:pt>
                      <c:pt idx="3">
                        <c:v>-1.2962004556191067</c:v>
                      </c:pt>
                      <c:pt idx="4">
                        <c:v>-1.1187918421976835</c:v>
                      </c:pt>
                      <c:pt idx="5">
                        <c:v>-0.94909684038948761</c:v>
                      </c:pt>
                      <c:pt idx="6">
                        <c:v>-0.78970851631672623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3063-45F9-8455-BBCB6AD45A45}"/>
                  </c:ext>
                </c:extLst>
              </c15:ser>
            </c15:filteredScatterSeries>
            <c15:filteredScatte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Sheet1!$M$1</c15:sqref>
                        </c15:formulaRef>
                      </c:ext>
                    </c:extLst>
                    <c:strCache>
                      <c:ptCount val="1"/>
                      <c:pt idx="0">
                        <c:v>LAGP_AlO_11_HT9 (750 °C)</c:v>
                      </c:pt>
                    </c:strCache>
                  </c:strRef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trendline>
                  <c:spPr>
                    <a:ln w="19050" cap="rnd">
                      <a:solidFill>
                        <a:schemeClr val="accent2"/>
                      </a:solidFill>
                      <a:prstDash val="sysDot"/>
                    </a:ln>
                    <a:effectLst/>
                  </c:spPr>
                  <c:trendlineType val="linear"/>
                  <c:dispRSqr val="0"/>
                  <c:dispEq val="1"/>
                  <c:trendlineLbl>
                    <c:layout>
                      <c:manualLayout>
                        <c:x val="0.13352405949256343"/>
                        <c:y val="-0.40312229757407492"/>
                      </c:manualLayout>
                    </c:layout>
                    <c:numFmt formatCode="General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anchor="ctr" anchorCtr="1"/>
                      <a:lstStyle/>
                      <a:p>
                        <a:pPr>
                          <a:defRPr sz="900" b="0" i="0" u="none" strike="noStrike" kern="1200" baseline="0">
                            <a:solidFill>
                              <a:schemeClr val="accent2"/>
                            </a:solidFill>
                            <a:latin typeface="+mn-lt"/>
                            <a:ea typeface="+mn-ea"/>
                            <a:cs typeface="+mn-cs"/>
                          </a:defRPr>
                        </a:pPr>
                        <a:endParaRPr lang="de-DE"/>
                      </a:p>
                    </c:txPr>
                  </c:trendlineLbl>
                </c:trendline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Sheet1!$AI$6:$AI$12</c15:sqref>
                        </c15:formulaRef>
                      </c:ext>
                    </c:extLst>
                    <c:numCache>
                      <c:formatCode>0.00</c:formatCode>
                      <c:ptCount val="7"/>
                      <c:pt idx="0">
                        <c:v>3.4129692832764507</c:v>
                      </c:pt>
                      <c:pt idx="1">
                        <c:v>3.3003300330033003</c:v>
                      </c:pt>
                      <c:pt idx="2">
                        <c:v>3.1948881789137382</c:v>
                      </c:pt>
                      <c:pt idx="3">
                        <c:v>3.0959752321981426</c:v>
                      </c:pt>
                      <c:pt idx="4">
                        <c:v>3.0030030030030028</c:v>
                      </c:pt>
                      <c:pt idx="5">
                        <c:v>2.9154518950437316</c:v>
                      </c:pt>
                      <c:pt idx="6">
                        <c:v>2.8328611898016995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Sheet1!$S$6:$S$12</c15:sqref>
                        </c15:formulaRef>
                      </c:ext>
                    </c:extLst>
                    <c:numCache>
                      <c:formatCode>0.00</c:formatCode>
                      <c:ptCount val="7"/>
                      <c:pt idx="0">
                        <c:v>-1.8102017708820251</c:v>
                      </c:pt>
                      <c:pt idx="1">
                        <c:v>-1.5572324425995081</c:v>
                      </c:pt>
                      <c:pt idx="2">
                        <c:v>-1.3318792189249717</c:v>
                      </c:pt>
                      <c:pt idx="3">
                        <c:v>-1.120598377153446</c:v>
                      </c:pt>
                      <c:pt idx="4">
                        <c:v>-0.95124297678511616</c:v>
                      </c:pt>
                      <c:pt idx="5">
                        <c:v>-0.79860555234341302</c:v>
                      </c:pt>
                      <c:pt idx="6">
                        <c:v>-0.6467174355703017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3063-45F9-8455-BBCB6AD45A45}"/>
                  </c:ext>
                </c:extLst>
              </c15:ser>
            </c15:filteredScatterSeries>
            <c15:filteredScatte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Sheet1!$F$1</c15:sqref>
                        </c15:formulaRef>
                      </c:ext>
                    </c:extLst>
                    <c:strCache>
                      <c:ptCount val="1"/>
                      <c:pt idx="0">
                        <c:v>LAGP_AlO_10_HT5 (700 °C)</c:v>
                      </c:pt>
                    </c:strCache>
                  </c:strRef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trendline>
                  <c:spPr>
                    <a:ln w="19050" cap="rnd">
                      <a:solidFill>
                        <a:schemeClr val="accent3"/>
                      </a:solidFill>
                      <a:prstDash val="sysDot"/>
                    </a:ln>
                    <a:effectLst/>
                  </c:spPr>
                  <c:trendlineType val="linear"/>
                  <c:dispRSqr val="0"/>
                  <c:dispEq val="1"/>
                  <c:trendlineLbl>
                    <c:layout>
                      <c:manualLayout>
                        <c:x val="9.3021310768989701E-2"/>
                        <c:y val="-0.13755643498976938"/>
                      </c:manualLayout>
                    </c:layout>
                    <c:numFmt formatCode="General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anchor="ctr" anchorCtr="1"/>
                      <a:lstStyle/>
                      <a:p>
                        <a:pPr>
                          <a:defRPr sz="900" b="0" i="0" u="none" strike="noStrike" kern="1200" baseline="0">
                            <a:solidFill>
                              <a:schemeClr val="accent3"/>
                            </a:solidFill>
                            <a:latin typeface="+mn-lt"/>
                            <a:ea typeface="+mn-ea"/>
                            <a:cs typeface="+mn-cs"/>
                          </a:defRPr>
                        </a:pPr>
                        <a:endParaRPr lang="de-DE"/>
                      </a:p>
                    </c:txPr>
                  </c:trendlineLbl>
                </c:trendline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Sheet1!$AI$6:$AI$12</c15:sqref>
                        </c15:formulaRef>
                      </c:ext>
                    </c:extLst>
                    <c:numCache>
                      <c:formatCode>0.00</c:formatCode>
                      <c:ptCount val="7"/>
                      <c:pt idx="0">
                        <c:v>3.4129692832764507</c:v>
                      </c:pt>
                      <c:pt idx="1">
                        <c:v>3.3003300330033003</c:v>
                      </c:pt>
                      <c:pt idx="2">
                        <c:v>3.1948881789137382</c:v>
                      </c:pt>
                      <c:pt idx="3">
                        <c:v>3.0959752321981426</c:v>
                      </c:pt>
                      <c:pt idx="4">
                        <c:v>3.0030030030030028</c:v>
                      </c:pt>
                      <c:pt idx="5">
                        <c:v>2.9154518950437316</c:v>
                      </c:pt>
                      <c:pt idx="6">
                        <c:v>2.8328611898016995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Sheet1!$L$6:$L$12</c15:sqref>
                        </c15:formulaRef>
                      </c:ext>
                    </c:extLst>
                    <c:numCache>
                      <c:formatCode>0.00</c:formatCode>
                      <c:ptCount val="7"/>
                      <c:pt idx="0">
                        <c:v>-1.9083378685305139</c:v>
                      </c:pt>
                      <c:pt idx="1">
                        <c:v>-1.6176687069499276</c:v>
                      </c:pt>
                      <c:pt idx="2">
                        <c:v>-1.4416022896855043</c:v>
                      </c:pt>
                      <c:pt idx="3">
                        <c:v>-1.277668101547256</c:v>
                      </c:pt>
                      <c:pt idx="4">
                        <c:v>-1.135948792772804</c:v>
                      </c:pt>
                      <c:pt idx="5">
                        <c:v>-0.97933331236856991</c:v>
                      </c:pt>
                      <c:pt idx="6">
                        <c:v>-0.81793037247530731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3063-45F9-8455-BBCB6AD45A45}"/>
                  </c:ext>
                </c:extLst>
              </c15:ser>
            </c15:filteredScatterSeries>
          </c:ext>
        </c:extLst>
      </c:scatterChart>
      <c:valAx>
        <c:axId val="269188000"/>
        <c:scaling>
          <c:orientation val="minMax"/>
          <c:max val="3.5"/>
          <c:min val="2.8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de-DE">
                    <a:latin typeface="Arial" panose="020B0604020202020204" pitchFamily="34" charset="0"/>
                    <a:cs typeface="Arial" panose="020B0604020202020204" pitchFamily="34" charset="0"/>
                  </a:rPr>
                  <a:t>1000 / T</a:t>
                </a:r>
                <a:r>
                  <a:rPr lang="de-DE" baseline="0">
                    <a:latin typeface="Arial" panose="020B0604020202020204" pitchFamily="34" charset="0"/>
                    <a:cs typeface="Arial" panose="020B0604020202020204" pitchFamily="34" charset="0"/>
                  </a:rPr>
                  <a:t> (K</a:t>
                </a:r>
                <a:r>
                  <a:rPr lang="de-DE" baseline="30000">
                    <a:latin typeface="Arial" panose="020B0604020202020204" pitchFamily="34" charset="0"/>
                    <a:cs typeface="Arial" panose="020B0604020202020204" pitchFamily="34" charset="0"/>
                  </a:rPr>
                  <a:t>-1</a:t>
                </a:r>
                <a:r>
                  <a:rPr lang="de-DE" baseline="0">
                    <a:latin typeface="Arial" panose="020B0604020202020204" pitchFamily="34" charset="0"/>
                    <a:cs typeface="Arial" panose="020B0604020202020204" pitchFamily="34" charset="0"/>
                  </a:rPr>
                  <a:t>)</a:t>
                </a:r>
                <a:endParaRPr lang="de-DE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de-DE"/>
            </a:p>
          </c:txPr>
        </c:title>
        <c:numFmt formatCode="0.0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119208592"/>
        <c:crosses val="autoZero"/>
        <c:crossBetween val="midCat"/>
        <c:majorUnit val="0.1"/>
      </c:valAx>
      <c:valAx>
        <c:axId val="11920859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log</a:t>
                </a:r>
                <a:r>
                  <a:rPr lang="de-DE" baseline="0"/>
                  <a:t> </a:t>
                </a:r>
                <a:r>
                  <a:rPr lang="de-DE" baseline="0">
                    <a:latin typeface="GreekC_IV50" panose="00000400000000000000" pitchFamily="2" charset="0"/>
                    <a:cs typeface="GreekC_IV50" panose="00000400000000000000" pitchFamily="2" charset="0"/>
                  </a:rPr>
                  <a:t>s</a:t>
                </a:r>
                <a:r>
                  <a:rPr lang="de-DE" baseline="0"/>
                  <a:t>T</a:t>
                </a:r>
                <a:r>
                  <a:rPr lang="de-DE"/>
                  <a:t> / Scm</a:t>
                </a:r>
                <a:r>
                  <a:rPr lang="de-DE" baseline="30000"/>
                  <a:t>-1</a:t>
                </a:r>
                <a:r>
                  <a:rPr lang="de-DE"/>
                  <a:t>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abic Typesetting" panose="020B0604020202020204" pitchFamily="66" charset="-78"/>
                <a:ea typeface="+mn-ea"/>
                <a:cs typeface="Arabic Typesetting" panose="020B0604020202020204" pitchFamily="66" charset="-78"/>
              </a:defRPr>
            </a:pPr>
            <a:endParaRPr lang="de-DE"/>
          </a:p>
        </c:txPr>
        <c:crossAx val="269188000"/>
        <c:crosses val="autoZero"/>
        <c:crossBetween val="midCat"/>
      </c:valAx>
      <c:spPr>
        <a:noFill/>
        <a:ln w="9525"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1"/>
          <c:order val="0"/>
          <c:tx>
            <c:strRef>
              <c:f>'LAGP_15(cold sputtered)'!$B$1</c:f>
              <c:strCache>
                <c:ptCount val="1"/>
                <c:pt idx="0">
                  <c:v>LAGP_15_HT10 (550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9439585759407679"/>
                  <c:y val="-2.4466470081698742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'LAGP_15(cold sputtered)'!$W$6:$W$12</c:f>
              <c:numCache>
                <c:formatCode>General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'LAGP_15(cold sputtered)'!$D$6:$D$12</c:f>
              <c:numCache>
                <c:formatCode>0.00</c:formatCode>
                <c:ptCount val="7"/>
                <c:pt idx="0">
                  <c:v>-4.8586205356166436</c:v>
                </c:pt>
                <c:pt idx="1">
                  <c:v>-4.7163801477357588</c:v>
                </c:pt>
                <c:pt idx="2">
                  <c:v>-4.5101203736505475</c:v>
                </c:pt>
                <c:pt idx="3">
                  <c:v>-4.3321771097332729</c:v>
                </c:pt>
                <c:pt idx="4">
                  <c:v>-4.1669842834255988</c:v>
                </c:pt>
                <c:pt idx="5">
                  <c:v>-4.0161769353342844</c:v>
                </c:pt>
                <c:pt idx="6">
                  <c:v>-3.8725936813326265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618-4B66-94EB-67DCD434EBE1}"/>
            </c:ext>
          </c:extLst>
        </c:ser>
        <c:ser>
          <c:idx val="0"/>
          <c:order val="1"/>
          <c:tx>
            <c:strRef>
              <c:f>'LAGP_15(cold sputtered)'!$F$1</c:f>
              <c:strCache>
                <c:ptCount val="1"/>
                <c:pt idx="0">
                  <c:v>LAGP_15_HT3 (600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1110868830494031"/>
                  <c:y val="-7.4271019008613062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'LAGP_15(cold sputtered)'!$W$6:$W$12</c:f>
              <c:numCache>
                <c:formatCode>General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'LAGP_15(cold sputtered)'!$H$6:$H$12</c:f>
              <c:numCache>
                <c:formatCode>0.00</c:formatCode>
                <c:ptCount val="7"/>
                <c:pt idx="0">
                  <c:v>-4.8146775264421215</c:v>
                </c:pt>
                <c:pt idx="1">
                  <c:v>-4.5506583022148765</c:v>
                </c:pt>
                <c:pt idx="2">
                  <c:v>-4.3520213219420514</c:v>
                </c:pt>
                <c:pt idx="3">
                  <c:v>-4.2277380114748588</c:v>
                </c:pt>
                <c:pt idx="4">
                  <c:v>-4.0750854628364186</c:v>
                </c:pt>
                <c:pt idx="5">
                  <c:v>-3.9577225763186785</c:v>
                </c:pt>
                <c:pt idx="6">
                  <c:v>-3.8232079388551998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2FF-41DE-BE10-136B01D8773F}"/>
            </c:ext>
          </c:extLst>
        </c:ser>
        <c:ser>
          <c:idx val="3"/>
          <c:order val="2"/>
          <c:tx>
            <c:strRef>
              <c:f>'LAGP_15(cold sputtered)'!$J$1:$M$1</c:f>
              <c:strCache>
                <c:ptCount val="1"/>
                <c:pt idx="0">
                  <c:v>LAGP_15_HT4 (650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1110868830494031"/>
                  <c:y val="-6.8472216012798112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'LAGP_15(cold sputtered)'!$W$6:$W$12</c:f>
              <c:numCache>
                <c:formatCode>General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'LAGP_15(cold sputtered)'!$L$6:$L$12</c:f>
              <c:numCache>
                <c:formatCode>0.00</c:formatCode>
                <c:ptCount val="7"/>
                <c:pt idx="0">
                  <c:v>-4.575277302225019</c:v>
                </c:pt>
                <c:pt idx="6">
                  <c:v>-3.6028811177566937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647-4C95-AE42-18D55EB4C2CF}"/>
            </c:ext>
          </c:extLst>
        </c:ser>
        <c:ser>
          <c:idx val="4"/>
          <c:order val="3"/>
          <c:tx>
            <c:strRef>
              <c:f>'LAGP_15(cold sputtered)'!$R$1:$U$1</c:f>
              <c:strCache>
                <c:ptCount val="1"/>
                <c:pt idx="0">
                  <c:v>LAGP_15_HT5 (700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2.6183736904862968E-3"/>
                  <c:y val="-0.2109044398786278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'LAGP_15(cold sputtered)'!$W$6:$W$12</c:f>
              <c:numCache>
                <c:formatCode>General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'LAGP_15(cold sputtered)'!$T$6:$T$12</c:f>
              <c:numCache>
                <c:formatCode>0.00</c:formatCode>
                <c:ptCount val="7"/>
                <c:pt idx="0">
                  <c:v>-3.6265171419375615</c:v>
                </c:pt>
                <c:pt idx="1">
                  <c:v>-3.4837927549702101</c:v>
                </c:pt>
                <c:pt idx="2">
                  <c:v>-3.3838383971905475</c:v>
                </c:pt>
                <c:pt idx="3">
                  <c:v>-3.2173798400361404</c:v>
                </c:pt>
                <c:pt idx="4">
                  <c:v>-3.0865807566050476</c:v>
                </c:pt>
                <c:pt idx="5">
                  <c:v>-2.8643923272885483</c:v>
                </c:pt>
                <c:pt idx="6">
                  <c:v>-2.7602517985748274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D8A-4A3B-B030-4A0B6B731B1B}"/>
            </c:ext>
          </c:extLst>
        </c:ser>
        <c:ser>
          <c:idx val="5"/>
          <c:order val="4"/>
          <c:tx>
            <c:strRef>
              <c:f>'LAGP_15(cold sputtered)'!$N$1:$Q$1</c:f>
              <c:strCache>
                <c:ptCount val="1"/>
                <c:pt idx="0">
                  <c:v>LAGP_15_HT9 (750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6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2032504297866414"/>
                  <c:y val="-0.1151685972036209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'LAGP_15(cold sputtered)'!$W$6:$W$12</c:f>
              <c:numCache>
                <c:formatCode>General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'LAGP_15(cold sputtered)'!$P$6:$P$12</c:f>
              <c:numCache>
                <c:formatCode>0.00</c:formatCode>
                <c:ptCount val="7"/>
                <c:pt idx="0">
                  <c:v>-4.0169247521043392</c:v>
                </c:pt>
                <c:pt idx="6">
                  <c:v>-3.021677905687119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9D8A-4A3B-B030-4A0B6B731B1B}"/>
            </c:ext>
          </c:extLst>
        </c:ser>
        <c:ser>
          <c:idx val="2"/>
          <c:order val="5"/>
          <c:tx>
            <c:v>powder manufacturer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'LAGP_15(cold sputtered)'!$O$24:$O$28</c:f>
              <c:numCache>
                <c:formatCode>0.00</c:formatCode>
                <c:ptCount val="5"/>
                <c:pt idx="0">
                  <c:v>2.3730000000000002</c:v>
                </c:pt>
                <c:pt idx="1">
                  <c:v>2.6110000000000002</c:v>
                </c:pt>
                <c:pt idx="2">
                  <c:v>2.92</c:v>
                </c:pt>
                <c:pt idx="3">
                  <c:v>3.41</c:v>
                </c:pt>
                <c:pt idx="4">
                  <c:v>3.9540000000000002</c:v>
                </c:pt>
              </c:numCache>
            </c:numRef>
          </c:xVal>
          <c:yVal>
            <c:numRef>
              <c:f>'LAGP_15(cold sputtered)'!$P$24:$P$28</c:f>
              <c:numCache>
                <c:formatCode>0.00</c:formatCode>
                <c:ptCount val="5"/>
                <c:pt idx="0">
                  <c:v>-1.7310000000000001</c:v>
                </c:pt>
                <c:pt idx="1">
                  <c:v>-2.121</c:v>
                </c:pt>
                <c:pt idx="2">
                  <c:v>-2.6360000000000001</c:v>
                </c:pt>
                <c:pt idx="3">
                  <c:v>-3.468</c:v>
                </c:pt>
                <c:pt idx="4">
                  <c:v>-4.38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4EB-45AF-AF6A-896D1E69F9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719248"/>
        <c:axId val="311719664"/>
      </c:scatterChart>
      <c:valAx>
        <c:axId val="311719248"/>
        <c:scaling>
          <c:orientation val="minMax"/>
          <c:max val="3.5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11719664"/>
        <c:crosses val="autoZero"/>
        <c:crossBetween val="midCat"/>
      </c:valAx>
      <c:valAx>
        <c:axId val="311719664"/>
        <c:scaling>
          <c:orientation val="minMax"/>
          <c:max val="-2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117192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'LAGP_16(hot sputtered)'!$B$1</c:f>
              <c:strCache>
                <c:ptCount val="1"/>
                <c:pt idx="0">
                  <c:v>LAGP_16_HT10 (550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2886651476961788"/>
                  <c:y val="-0.2763600800121170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'LAGP_16(hot sputtered)'!$W$6:$W$12</c:f>
              <c:numCache>
                <c:formatCode>General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'LAGP_16(hot sputtered)'!$D$6:$D$12</c:f>
              <c:numCache>
                <c:formatCode>0.00</c:formatCode>
                <c:ptCount val="7"/>
                <c:pt idx="0">
                  <c:v>-5.2957286144720799</c:v>
                </c:pt>
                <c:pt idx="1">
                  <c:v>-5.0585892764532101</c:v>
                </c:pt>
                <c:pt idx="2">
                  <c:v>-4.8397554008895884</c:v>
                </c:pt>
                <c:pt idx="3">
                  <c:v>-4.651008920775249</c:v>
                </c:pt>
                <c:pt idx="4">
                  <c:v>-4.4582172294326821</c:v>
                </c:pt>
                <c:pt idx="5">
                  <c:v>-4.2996030323653738</c:v>
                </c:pt>
                <c:pt idx="6">
                  <c:v>-4.147607278603572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23A-442A-90E9-D60829C49A41}"/>
            </c:ext>
          </c:extLst>
        </c:ser>
        <c:ser>
          <c:idx val="1"/>
          <c:order val="1"/>
          <c:tx>
            <c:strRef>
              <c:f>'LAGP_16(hot sputtered)'!$F$1</c:f>
              <c:strCache>
                <c:ptCount val="1"/>
                <c:pt idx="0">
                  <c:v>LAGP_16_HT3 (600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0888031197360963"/>
                  <c:y val="-0.25831449210348056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'LAGP_16(hot sputtered)'!$W$6:$W$12</c:f>
              <c:numCache>
                <c:formatCode>General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'LAGP_16(hot sputtered)'!$H$6:$H$12</c:f>
              <c:numCache>
                <c:formatCode>0.00</c:formatCode>
                <c:ptCount val="7"/>
                <c:pt idx="0">
                  <c:v>-4.6854306607289944</c:v>
                </c:pt>
                <c:pt idx="1">
                  <c:v>-4.4962361620716758</c:v>
                </c:pt>
                <c:pt idx="2">
                  <c:v>-4.267286170812203</c:v>
                </c:pt>
                <c:pt idx="3">
                  <c:v>-4.0566420671172674</c:v>
                </c:pt>
                <c:pt idx="4">
                  <c:v>-3.8537795632058356</c:v>
                </c:pt>
                <c:pt idx="5">
                  <c:v>-3.6609814354584778</c:v>
                </c:pt>
                <c:pt idx="6">
                  <c:v>-3.5032767982847637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23A-442A-90E9-D60829C49A41}"/>
            </c:ext>
          </c:extLst>
        </c:ser>
        <c:ser>
          <c:idx val="3"/>
          <c:order val="2"/>
          <c:tx>
            <c:strRef>
              <c:f>'LAGP_16(hot sputtered)'!$J$1:$M$1</c:f>
              <c:strCache>
                <c:ptCount val="1"/>
                <c:pt idx="0">
                  <c:v>LAGP_16_HT4 (650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1898242902322835"/>
                  <c:y val="-0.2535145759731385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'LAGP_16(hot sputtered)'!$W$6:$W$12</c:f>
              <c:numCache>
                <c:formatCode>General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'LAGP_16(hot sputtered)'!$L$6:$L$12</c:f>
              <c:numCache>
                <c:formatCode>0.00</c:formatCode>
                <c:ptCount val="7"/>
                <c:pt idx="0">
                  <c:v>-4.1771109012552925</c:v>
                </c:pt>
                <c:pt idx="1">
                  <c:v>-3.9719239451260635</c:v>
                </c:pt>
                <c:pt idx="2">
                  <c:v>-3.7848767991012777</c:v>
                </c:pt>
                <c:pt idx="3">
                  <c:v>-3.6144730329646957</c:v>
                </c:pt>
                <c:pt idx="4">
                  <c:v>-3.4536488897099629</c:v>
                </c:pt>
                <c:pt idx="5">
                  <c:v>-3.2929109118350404</c:v>
                </c:pt>
                <c:pt idx="6">
                  <c:v>-3.1411193134778399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EA5-442A-A5F9-C007808E9D9E}"/>
            </c:ext>
          </c:extLst>
        </c:ser>
        <c:ser>
          <c:idx val="2"/>
          <c:order val="3"/>
          <c:tx>
            <c:strRef>
              <c:f>'LAGP_16(hot sputtered)'!$N$1</c:f>
              <c:strCache>
                <c:ptCount val="1"/>
                <c:pt idx="0">
                  <c:v>LAGP_16_HT5 (700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2079935655013818"/>
                  <c:y val="-0.25044128588171888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'LAGP_16(hot sputtered)'!$W$6:$W$12</c:f>
              <c:numCache>
                <c:formatCode>General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'LAGP_16(hot sputtered)'!$P$6:$P$12</c:f>
              <c:numCache>
                <c:formatCode>0.00</c:formatCode>
                <c:ptCount val="7"/>
                <c:pt idx="0">
                  <c:v>-3.906947238412414</c:v>
                </c:pt>
                <c:pt idx="1">
                  <c:v>-3.7006288853926992</c:v>
                </c:pt>
                <c:pt idx="2">
                  <c:v>-3.5144485229653837</c:v>
                </c:pt>
                <c:pt idx="3">
                  <c:v>-3.3646766603060354</c:v>
                </c:pt>
                <c:pt idx="4">
                  <c:v>-3.2403701343654769</c:v>
                </c:pt>
                <c:pt idx="5">
                  <c:v>-3.1068840912670979</c:v>
                </c:pt>
                <c:pt idx="6">
                  <c:v>-2.9740589966388185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23A-442A-90E9-D60829C49A41}"/>
            </c:ext>
          </c:extLst>
        </c:ser>
        <c:ser>
          <c:idx val="5"/>
          <c:order val="4"/>
          <c:tx>
            <c:strRef>
              <c:f>'LAGP_16(hot sputtered)'!$R$1:$U$1</c:f>
              <c:strCache>
                <c:ptCount val="1"/>
                <c:pt idx="0">
                  <c:v>LAGP_16_HT9 (750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6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16148022081249"/>
                  <c:y val="-0.23013619841661268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'LAGP_16(hot sputtered)'!$W$6:$W$12</c:f>
              <c:numCache>
                <c:formatCode>General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'LAGP_16(hot sputtered)'!$T$6:$T$12</c:f>
              <c:numCache>
                <c:formatCode>0.00</c:formatCode>
                <c:ptCount val="7"/>
                <c:pt idx="0">
                  <c:v>-4.3419198186259385</c:v>
                </c:pt>
                <c:pt idx="1">
                  <c:v>-4.1249906136858341</c:v>
                </c:pt>
                <c:pt idx="2">
                  <c:v>-3.9669059414422287</c:v>
                </c:pt>
                <c:pt idx="3">
                  <c:v>-3.7866139710018913</c:v>
                </c:pt>
                <c:pt idx="4">
                  <c:v>-3.629135572188614</c:v>
                </c:pt>
                <c:pt idx="5">
                  <c:v>-3.4838908032686375</c:v>
                </c:pt>
                <c:pt idx="6">
                  <c:v>-3.3452469004054493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7D0E-4F1C-8437-58297A2AE218}"/>
            </c:ext>
          </c:extLst>
        </c:ser>
        <c:ser>
          <c:idx val="4"/>
          <c:order val="5"/>
          <c:tx>
            <c:v>powder manufacturer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31610161174347501"/>
                  <c:y val="-0.4477967852088212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'LAGP_16(hot sputtered)'!$N$21:$N$25</c:f>
              <c:numCache>
                <c:formatCode>0.00</c:formatCode>
                <c:ptCount val="5"/>
                <c:pt idx="0">
                  <c:v>2.3730000000000002</c:v>
                </c:pt>
                <c:pt idx="1">
                  <c:v>2.6110000000000002</c:v>
                </c:pt>
                <c:pt idx="2">
                  <c:v>2.92</c:v>
                </c:pt>
                <c:pt idx="3">
                  <c:v>3.41</c:v>
                </c:pt>
                <c:pt idx="4">
                  <c:v>3.9540000000000002</c:v>
                </c:pt>
              </c:numCache>
            </c:numRef>
          </c:xVal>
          <c:yVal>
            <c:numRef>
              <c:f>'LAGP_16(hot sputtered)'!$O$21:$O$25</c:f>
              <c:numCache>
                <c:formatCode>0.00</c:formatCode>
                <c:ptCount val="5"/>
                <c:pt idx="0">
                  <c:v>-1.7310000000000001</c:v>
                </c:pt>
                <c:pt idx="1">
                  <c:v>-2.121</c:v>
                </c:pt>
                <c:pt idx="2">
                  <c:v>-2.6360000000000001</c:v>
                </c:pt>
                <c:pt idx="3">
                  <c:v>-3.468</c:v>
                </c:pt>
                <c:pt idx="4">
                  <c:v>-4.38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40A-49E4-9D0F-5D3DED3AFA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7420056"/>
        <c:axId val="537422352"/>
      </c:scatterChart>
      <c:valAx>
        <c:axId val="537420056"/>
        <c:scaling>
          <c:orientation val="minMax"/>
          <c:max val="3.5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37422352"/>
        <c:crosses val="autoZero"/>
        <c:crossBetween val="midCat"/>
      </c:valAx>
      <c:valAx>
        <c:axId val="537422352"/>
        <c:scaling>
          <c:orientation val="minMax"/>
          <c:max val="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374200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455296</xdr:colOff>
      <xdr:row>32</xdr:row>
      <xdr:rowOff>129539</xdr:rowOff>
    </xdr:from>
    <xdr:to>
      <xdr:col>10</xdr:col>
      <xdr:colOff>314325</xdr:colOff>
      <xdr:row>50</xdr:row>
      <xdr:rowOff>66674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457200</xdr:colOff>
      <xdr:row>14</xdr:row>
      <xdr:rowOff>60959</xdr:rowOff>
    </xdr:from>
    <xdr:to>
      <xdr:col>11</xdr:col>
      <xdr:colOff>434340</xdr:colOff>
      <xdr:row>31</xdr:row>
      <xdr:rowOff>123824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0</xdr:colOff>
      <xdr:row>33</xdr:row>
      <xdr:rowOff>0</xdr:rowOff>
    </xdr:from>
    <xdr:to>
      <xdr:col>25</xdr:col>
      <xdr:colOff>240029</xdr:colOff>
      <xdr:row>50</xdr:row>
      <xdr:rowOff>127635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501015</xdr:colOff>
      <xdr:row>3</xdr:row>
      <xdr:rowOff>80010</xdr:rowOff>
    </xdr:from>
    <xdr:to>
      <xdr:col>7</xdr:col>
      <xdr:colOff>287655</xdr:colOff>
      <xdr:row>22</xdr:row>
      <xdr:rowOff>41910</xdr:rowOff>
    </xdr:to>
    <xdr:graphicFrame macro="">
      <xdr:nvGraphicFramePr>
        <xdr:cNvPr id="2" name="Chart 3">
          <a:extLst>
            <a:ext uri="{FF2B5EF4-FFF2-40B4-BE49-F238E27FC236}">
              <a16:creationId xmlns:a16="http://schemas.microsoft.com/office/drawing/2014/main" id="{B390592A-6B13-452B-8A08-EC1F118889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189305</xdr:colOff>
      <xdr:row>18</xdr:row>
      <xdr:rowOff>81801</xdr:rowOff>
    </xdr:from>
    <xdr:to>
      <xdr:col>11</xdr:col>
      <xdr:colOff>440054</xdr:colOff>
      <xdr:row>32</xdr:row>
      <xdr:rowOff>93736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581421</xdr:colOff>
      <xdr:row>15</xdr:row>
      <xdr:rowOff>111720</xdr:rowOff>
    </xdr:from>
    <xdr:to>
      <xdr:col>10</xdr:col>
      <xdr:colOff>600675</xdr:colOff>
      <xdr:row>34</xdr:row>
      <xdr:rowOff>91439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6A7FE9A-9C79-4CBD-9CF5-558D610133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83"/>
  <sheetViews>
    <sheetView zoomScale="80" workbookViewId="0">
      <selection activeCell="F16" sqref="F16"/>
    </sheetView>
  </sheetViews>
  <sheetFormatPr baseColWidth="10" defaultColWidth="8.88671875" defaultRowHeight="14.4"/>
  <cols>
    <col min="1" max="1" width="9.33203125" customWidth="1"/>
    <col min="2" max="5" width="8.88671875" customWidth="1"/>
    <col min="6" max="8" width="9.21875" bestFit="1" customWidth="1"/>
    <col min="9" max="9" width="8.6640625" customWidth="1"/>
    <col min="10" max="10" width="8.88671875" bestFit="1" customWidth="1"/>
    <col min="11" max="11" width="8" bestFit="1" customWidth="1"/>
    <col min="12" max="12" width="9.77734375" bestFit="1" customWidth="1"/>
    <col min="13" max="15" width="9.6640625" customWidth="1"/>
    <col min="16" max="27" width="8.88671875" customWidth="1"/>
  </cols>
  <sheetData>
    <row r="1" spans="1:35" ht="15" thickBot="1">
      <c r="A1" s="20"/>
      <c r="B1" s="30" t="s">
        <v>0</v>
      </c>
      <c r="C1" s="31"/>
      <c r="D1" s="31"/>
      <c r="E1" s="32"/>
      <c r="F1" s="30" t="s">
        <v>1</v>
      </c>
      <c r="G1" s="31"/>
      <c r="H1" s="31"/>
      <c r="I1" s="31"/>
      <c r="J1" s="31"/>
      <c r="K1" s="31"/>
      <c r="L1" s="32"/>
      <c r="M1" s="30" t="s">
        <v>2</v>
      </c>
      <c r="N1" s="31"/>
      <c r="O1" s="31"/>
      <c r="P1" s="31"/>
      <c r="Q1" s="31"/>
      <c r="R1" s="31"/>
      <c r="S1" s="32"/>
      <c r="T1" s="30" t="s">
        <v>3</v>
      </c>
      <c r="U1" s="31"/>
      <c r="V1" s="31"/>
      <c r="W1" s="31"/>
      <c r="X1" s="31"/>
      <c r="Y1" s="31"/>
      <c r="Z1" s="32"/>
      <c r="AA1" s="30" t="s">
        <v>4</v>
      </c>
      <c r="AB1" s="31"/>
      <c r="AC1" s="31"/>
      <c r="AD1" s="32"/>
    </row>
    <row r="2" spans="1:35">
      <c r="A2" s="5" t="s">
        <v>5</v>
      </c>
      <c r="B2" s="42">
        <v>0.1</v>
      </c>
      <c r="C2" s="43"/>
      <c r="D2" s="43"/>
      <c r="E2" s="44"/>
      <c r="F2" s="33">
        <v>0.1</v>
      </c>
      <c r="G2" s="34"/>
      <c r="H2" s="34"/>
      <c r="I2" s="34"/>
      <c r="J2" s="34"/>
      <c r="K2" s="34"/>
      <c r="L2" s="35"/>
      <c r="M2" s="33">
        <v>0.1</v>
      </c>
      <c r="N2" s="34"/>
      <c r="O2" s="34"/>
      <c r="P2" s="34"/>
      <c r="Q2" s="34"/>
      <c r="R2" s="34"/>
      <c r="S2" s="35"/>
      <c r="T2" s="33">
        <v>0.1</v>
      </c>
      <c r="U2" s="34"/>
      <c r="V2" s="34"/>
      <c r="W2" s="34"/>
      <c r="X2" s="34"/>
      <c r="Y2" s="34"/>
      <c r="Z2" s="35"/>
      <c r="AA2" s="33">
        <v>0.1</v>
      </c>
      <c r="AB2" s="34"/>
      <c r="AC2" s="34"/>
      <c r="AD2" s="35"/>
    </row>
    <row r="3" spans="1:35">
      <c r="A3" s="5" t="s">
        <v>6</v>
      </c>
      <c r="B3" s="39">
        <v>0.56999999999999995</v>
      </c>
      <c r="C3" s="40"/>
      <c r="D3" s="40"/>
      <c r="E3" s="41"/>
      <c r="F3" s="36">
        <v>0.23</v>
      </c>
      <c r="G3" s="37"/>
      <c r="H3" s="37"/>
      <c r="I3" s="37"/>
      <c r="J3" s="37"/>
      <c r="K3" s="37"/>
      <c r="L3" s="38"/>
      <c r="M3" s="36">
        <v>0.42</v>
      </c>
      <c r="N3" s="37"/>
      <c r="O3" s="37"/>
      <c r="P3" s="37"/>
      <c r="Q3" s="37"/>
      <c r="R3" s="37"/>
      <c r="S3" s="38"/>
      <c r="T3" s="36">
        <v>0.27</v>
      </c>
      <c r="U3" s="37"/>
      <c r="V3" s="37"/>
      <c r="W3" s="37"/>
      <c r="X3" s="37"/>
      <c r="Y3" s="37"/>
      <c r="Z3" s="38"/>
      <c r="AA3" s="36">
        <v>0.8</v>
      </c>
      <c r="AB3" s="37"/>
      <c r="AC3" s="37"/>
      <c r="AD3" s="38"/>
    </row>
    <row r="4" spans="1:35">
      <c r="A4" s="5" t="s">
        <v>7</v>
      </c>
      <c r="B4" s="39">
        <f>1.2*10^-4</f>
        <v>1.2E-4</v>
      </c>
      <c r="C4" s="40"/>
      <c r="D4" s="40"/>
      <c r="E4" s="41"/>
      <c r="F4" s="36">
        <f>1.2*10^-4</f>
        <v>1.2E-4</v>
      </c>
      <c r="G4" s="37"/>
      <c r="H4" s="37"/>
      <c r="I4" s="37"/>
      <c r="J4" s="37"/>
      <c r="K4" s="37"/>
      <c r="L4" s="38"/>
      <c r="M4" s="36">
        <f>0.9*10^-4</f>
        <v>9.0000000000000006E-5</v>
      </c>
      <c r="N4" s="37"/>
      <c r="O4" s="37"/>
      <c r="P4" s="37"/>
      <c r="Q4" s="37"/>
      <c r="R4" s="37"/>
      <c r="S4" s="38"/>
      <c r="T4" s="36">
        <v>1.2E-4</v>
      </c>
      <c r="U4" s="37"/>
      <c r="V4" s="37"/>
      <c r="W4" s="37"/>
      <c r="X4" s="37"/>
      <c r="Y4" s="37"/>
      <c r="Z4" s="38"/>
      <c r="AA4" s="36">
        <f>1*10^-4</f>
        <v>1E-4</v>
      </c>
      <c r="AB4" s="37"/>
      <c r="AC4" s="37"/>
      <c r="AD4" s="38"/>
    </row>
    <row r="5" spans="1:35">
      <c r="A5" s="6" t="s">
        <v>8</v>
      </c>
      <c r="B5" s="11" t="s">
        <v>9</v>
      </c>
      <c r="C5" s="21" t="s">
        <v>10</v>
      </c>
      <c r="D5" t="s">
        <v>11</v>
      </c>
      <c r="E5" s="2" t="s">
        <v>12</v>
      </c>
      <c r="F5" t="s">
        <v>13</v>
      </c>
      <c r="G5" t="s">
        <v>14</v>
      </c>
      <c r="H5" t="s">
        <v>15</v>
      </c>
      <c r="I5" s="14" t="s">
        <v>9</v>
      </c>
      <c r="J5" s="21" t="s">
        <v>10</v>
      </c>
      <c r="K5" t="s">
        <v>11</v>
      </c>
      <c r="L5" s="2" t="s">
        <v>12</v>
      </c>
      <c r="M5" t="s">
        <v>13</v>
      </c>
      <c r="N5" t="s">
        <v>14</v>
      </c>
      <c r="O5" t="s">
        <v>15</v>
      </c>
      <c r="P5" s="14" t="s">
        <v>9</v>
      </c>
      <c r="Q5" s="21" t="s">
        <v>10</v>
      </c>
      <c r="R5" t="s">
        <v>11</v>
      </c>
      <c r="S5" s="2" t="s">
        <v>12</v>
      </c>
      <c r="T5" t="s">
        <v>13</v>
      </c>
      <c r="U5" t="s">
        <v>14</v>
      </c>
      <c r="V5" t="s">
        <v>15</v>
      </c>
      <c r="W5" s="11" t="s">
        <v>9</v>
      </c>
      <c r="X5" s="21" t="s">
        <v>10</v>
      </c>
      <c r="Y5" t="s">
        <v>11</v>
      </c>
      <c r="Z5" s="2" t="s">
        <v>12</v>
      </c>
      <c r="AA5" s="11" t="s">
        <v>9</v>
      </c>
      <c r="AB5" s="21" t="s">
        <v>10</v>
      </c>
      <c r="AC5" t="s">
        <v>11</v>
      </c>
      <c r="AD5" s="2" t="s">
        <v>12</v>
      </c>
      <c r="AG5" t="s">
        <v>8</v>
      </c>
      <c r="AH5" t="s">
        <v>16</v>
      </c>
      <c r="AI5" t="s">
        <v>17</v>
      </c>
    </row>
    <row r="6" spans="1:35">
      <c r="A6" s="6">
        <v>20</v>
      </c>
      <c r="B6" s="12">
        <v>44800000</v>
      </c>
      <c r="C6" s="22">
        <f t="shared" ref="C6:C12" si="0">$B$2/(B6*$B$3*$B$4)</f>
        <v>3.263366750208856E-5</v>
      </c>
      <c r="D6" s="1">
        <f>LOG(C6)</f>
        <v>-4.4863341157182601</v>
      </c>
      <c r="E6" s="4">
        <f t="shared" ref="E6:E12" si="1">LOG(C6*AH6)</f>
        <v>-2.0194664953641506</v>
      </c>
      <c r="F6" s="3">
        <v>2960000</v>
      </c>
      <c r="G6" s="3">
        <v>29800000</v>
      </c>
      <c r="H6" s="3">
        <v>53200000</v>
      </c>
      <c r="I6" s="15">
        <f>SUM(F6:H6)</f>
        <v>85960000</v>
      </c>
      <c r="J6" s="22">
        <f t="shared" ref="J6:J12" si="2">$F$2/(I6*$F$3*$F$4)</f>
        <v>4.2149702254503273E-5</v>
      </c>
      <c r="K6" s="1">
        <f>LOG(J6)</f>
        <v>-4.3752054888846237</v>
      </c>
      <c r="L6" s="4">
        <f t="shared" ref="L6:L12" si="3">LOG(J6*AH6)</f>
        <v>-1.9083378685305139</v>
      </c>
      <c r="M6" s="3">
        <v>1090000</v>
      </c>
      <c r="N6" s="3">
        <v>8380000</v>
      </c>
      <c r="O6" s="3">
        <v>40600000</v>
      </c>
      <c r="P6" s="15">
        <f>SUM(M6:O6)</f>
        <v>50070000</v>
      </c>
      <c r="Q6" s="22">
        <f t="shared" ref="Q6:Q12" si="4">$M$2/(P6*$M$3*$M$4)</f>
        <v>5.2836082394700329E-5</v>
      </c>
      <c r="R6" s="1">
        <f>LOG(Q6)</f>
        <v>-4.2770693912361342</v>
      </c>
      <c r="S6" s="4">
        <f t="shared" ref="S6:S12" si="5">LOG(Q6*AH6)</f>
        <v>-1.8102017708820251</v>
      </c>
      <c r="T6" s="3"/>
      <c r="U6" s="3"/>
      <c r="V6" s="3"/>
      <c r="W6" s="12">
        <f>SUM(T6:V6)</f>
        <v>0</v>
      </c>
      <c r="X6" s="22" t="e">
        <f t="shared" ref="X6:X12" si="6">$T$2/(W6*$T$3*$T$4)</f>
        <v>#DIV/0!</v>
      </c>
      <c r="Y6" s="1" t="e">
        <f>LOG(X6)</f>
        <v>#DIV/0!</v>
      </c>
      <c r="Z6" s="4" t="e">
        <f t="shared" ref="Z6:Z12" si="7">LOG(X6*AH6)</f>
        <v>#DIV/0!</v>
      </c>
      <c r="AA6" s="12">
        <v>40600000</v>
      </c>
      <c r="AB6" s="22">
        <f>$AA$2/(AA6*$AA$3*$AA$4)</f>
        <v>3.0788177339901482E-5</v>
      </c>
      <c r="AC6" s="1">
        <f>LOG(AB6)</f>
        <v>-4.5116160205691376</v>
      </c>
      <c r="AD6" s="4">
        <f>LOG(AB6*AH6)</f>
        <v>-2.044748400215028</v>
      </c>
      <c r="AG6">
        <v>20</v>
      </c>
      <c r="AH6">
        <f>AG6+273</f>
        <v>293</v>
      </c>
      <c r="AI6" s="1">
        <f>1000/AH6</f>
        <v>3.4129692832764507</v>
      </c>
    </row>
    <row r="7" spans="1:35">
      <c r="A7" s="6">
        <v>30</v>
      </c>
      <c r="B7" s="12">
        <v>26000000</v>
      </c>
      <c r="C7" s="22">
        <f t="shared" si="0"/>
        <v>5.6230319388214134E-5</v>
      </c>
      <c r="D7" s="1">
        <f t="shared" ref="D7:D12" si="8">LOG(C7)</f>
        <v>-4.2500294496909339</v>
      </c>
      <c r="E7" s="4">
        <f t="shared" si="1"/>
        <v>-1.7685868211886291</v>
      </c>
      <c r="F7" s="3">
        <v>2020000</v>
      </c>
      <c r="G7" s="3">
        <v>19500000</v>
      </c>
      <c r="H7" s="3">
        <v>24000000</v>
      </c>
      <c r="I7" s="15">
        <f t="shared" ref="I7:I12" si="9">SUM(F7:H7)</f>
        <v>45520000</v>
      </c>
      <c r="J7" s="22">
        <f t="shared" si="2"/>
        <v>7.9595527368126124E-5</v>
      </c>
      <c r="K7" s="1">
        <f t="shared" ref="K7:K12" si="10">LOG(J7)</f>
        <v>-4.0991113354522328</v>
      </c>
      <c r="L7" s="4">
        <f t="shared" si="3"/>
        <v>-1.6176687069499276</v>
      </c>
      <c r="M7" s="3">
        <v>599000</v>
      </c>
      <c r="N7" s="3">
        <v>3320000</v>
      </c>
      <c r="O7" s="3">
        <v>25000000</v>
      </c>
      <c r="P7" s="15">
        <f t="shared" ref="P7:P12" si="11">SUM(M7:O7)</f>
        <v>28919000</v>
      </c>
      <c r="Q7" s="22">
        <f t="shared" si="4"/>
        <v>9.1479741536797443E-5</v>
      </c>
      <c r="R7" s="1">
        <f t="shared" ref="R7:R12" si="12">LOG(Q7)</f>
        <v>-4.0386750711018129</v>
      </c>
      <c r="S7" s="4">
        <f t="shared" si="5"/>
        <v>-1.5572324425995081</v>
      </c>
      <c r="T7" s="3"/>
      <c r="U7" s="3"/>
      <c r="V7" s="3"/>
      <c r="W7" s="12">
        <f t="shared" ref="W7:W11" si="13">SUM(T7:V7)</f>
        <v>0</v>
      </c>
      <c r="X7" s="22" t="e">
        <f t="shared" si="6"/>
        <v>#DIV/0!</v>
      </c>
      <c r="Y7" s="1" t="e">
        <f t="shared" ref="Y7:Y12" si="14">LOG(X7)</f>
        <v>#DIV/0!</v>
      </c>
      <c r="Z7" s="4" t="e">
        <f t="shared" si="7"/>
        <v>#DIV/0!</v>
      </c>
      <c r="AA7" s="12">
        <v>23500000</v>
      </c>
      <c r="AB7" s="22">
        <f t="shared" ref="AB7:AB12" si="15">$AA$2/(AA7*$AA$3*$AA$4)</f>
        <v>5.3191489361702134E-5</v>
      </c>
      <c r="AC7" s="1">
        <f t="shared" ref="AC7:AC12" si="16">LOG(AB7)</f>
        <v>-4.2741578492636796</v>
      </c>
      <c r="AD7" s="4">
        <f t="shared" ref="AD7:AD12" si="17">LOG(AB7*AH7)</f>
        <v>-1.7927152207613748</v>
      </c>
      <c r="AG7">
        <v>30</v>
      </c>
      <c r="AH7">
        <f t="shared" ref="AH7:AH12" si="18">AG7+273</f>
        <v>303</v>
      </c>
      <c r="AI7" s="1">
        <f t="shared" ref="AI7:AI12" si="19">1000/AH7</f>
        <v>3.3003300330033003</v>
      </c>
    </row>
    <row r="8" spans="1:35">
      <c r="A8" s="6">
        <v>40</v>
      </c>
      <c r="B8" s="12">
        <v>14700000</v>
      </c>
      <c r="C8" s="22">
        <f t="shared" si="0"/>
        <v>9.9454986673031798E-5</v>
      </c>
      <c r="D8" s="1">
        <f t="shared" si="8"/>
        <v>-4.0023734364682921</v>
      </c>
      <c r="E8" s="4">
        <f t="shared" si="1"/>
        <v>-1.5068290989218438</v>
      </c>
      <c r="F8" s="3">
        <v>2650000</v>
      </c>
      <c r="G8" s="3">
        <v>14300000</v>
      </c>
      <c r="H8" s="3">
        <v>14400000</v>
      </c>
      <c r="I8" s="15">
        <f t="shared" si="9"/>
        <v>31350000</v>
      </c>
      <c r="J8" s="22">
        <f t="shared" si="2"/>
        <v>1.1557219795206066E-4</v>
      </c>
      <c r="K8" s="1">
        <f t="shared" si="10"/>
        <v>-3.9371466272319529</v>
      </c>
      <c r="L8" s="4">
        <f t="shared" si="3"/>
        <v>-1.4416022896855043</v>
      </c>
      <c r="M8" s="3">
        <v>13400000</v>
      </c>
      <c r="N8" s="3">
        <v>2990000</v>
      </c>
      <c r="O8" s="3">
        <v>1390000</v>
      </c>
      <c r="P8" s="15">
        <f t="shared" si="11"/>
        <v>17780000</v>
      </c>
      <c r="Q8" s="22">
        <f t="shared" si="4"/>
        <v>1.4879092494390583E-4</v>
      </c>
      <c r="R8" s="1">
        <f t="shared" si="12"/>
        <v>-3.8274235564714201</v>
      </c>
      <c r="S8" s="4">
        <f t="shared" si="5"/>
        <v>-1.3318792189249717</v>
      </c>
      <c r="T8" s="3"/>
      <c r="U8" s="3"/>
      <c r="V8" s="3"/>
      <c r="W8" s="12">
        <f t="shared" si="13"/>
        <v>0</v>
      </c>
      <c r="X8" s="22" t="e">
        <f t="shared" si="6"/>
        <v>#DIV/0!</v>
      </c>
      <c r="Y8" s="1" t="e">
        <f t="shared" si="14"/>
        <v>#DIV/0!</v>
      </c>
      <c r="Z8" s="4" t="e">
        <f t="shared" si="7"/>
        <v>#DIV/0!</v>
      </c>
      <c r="AA8" s="12">
        <v>14400000</v>
      </c>
      <c r="AB8" s="22">
        <f t="shared" si="15"/>
        <v>8.6805555555555559E-5</v>
      </c>
      <c r="AC8" s="1">
        <f t="shared" si="16"/>
        <v>-4.0614524790871931</v>
      </c>
      <c r="AD8" s="4">
        <f t="shared" si="17"/>
        <v>-1.5659081415407448</v>
      </c>
      <c r="AG8">
        <v>40</v>
      </c>
      <c r="AH8">
        <f t="shared" si="18"/>
        <v>313</v>
      </c>
      <c r="AI8" s="1">
        <f t="shared" si="19"/>
        <v>3.1948881789137382</v>
      </c>
    </row>
    <row r="9" spans="1:35">
      <c r="A9" s="6">
        <v>50</v>
      </c>
      <c r="B9" s="12">
        <v>9340000</v>
      </c>
      <c r="C9" s="22">
        <f t="shared" si="0"/>
        <v>1.5652979701215924E-4</v>
      </c>
      <c r="D9" s="1">
        <f t="shared" si="8"/>
        <v>-3.8054029779502097</v>
      </c>
      <c r="E9" s="4">
        <f t="shared" si="1"/>
        <v>-1.2962004556191067</v>
      </c>
      <c r="F9" s="3">
        <v>2570000</v>
      </c>
      <c r="G9" s="3">
        <v>10100000</v>
      </c>
      <c r="H9" s="3">
        <v>9510000</v>
      </c>
      <c r="I9" s="15">
        <f t="shared" si="9"/>
        <v>22180000</v>
      </c>
      <c r="J9" s="22">
        <f t="shared" si="2"/>
        <v>1.633538505769658E-4</v>
      </c>
      <c r="K9" s="1">
        <f t="shared" si="10"/>
        <v>-3.7868706238783592</v>
      </c>
      <c r="L9" s="4">
        <f t="shared" si="3"/>
        <v>-1.277668101547256</v>
      </c>
      <c r="M9" s="3">
        <v>8130000</v>
      </c>
      <c r="N9" s="3">
        <v>2090000</v>
      </c>
      <c r="O9" s="3">
        <v>1060000</v>
      </c>
      <c r="P9" s="15">
        <f t="shared" si="11"/>
        <v>11280000</v>
      </c>
      <c r="Q9" s="22">
        <f t="shared" si="4"/>
        <v>2.3453037637434802E-4</v>
      </c>
      <c r="R9" s="1">
        <f t="shared" si="12"/>
        <v>-3.629800899484549</v>
      </c>
      <c r="S9" s="4">
        <f t="shared" si="5"/>
        <v>-1.120598377153446</v>
      </c>
      <c r="T9" s="3"/>
      <c r="U9" s="3"/>
      <c r="V9" s="3"/>
      <c r="W9" s="12">
        <f t="shared" si="13"/>
        <v>0</v>
      </c>
      <c r="X9" s="22" t="e">
        <f t="shared" si="6"/>
        <v>#DIV/0!</v>
      </c>
      <c r="Y9" s="1" t="e">
        <f t="shared" si="14"/>
        <v>#DIV/0!</v>
      </c>
      <c r="Z9" s="4" t="e">
        <f t="shared" si="7"/>
        <v>#DIV/0!</v>
      </c>
      <c r="AA9" s="12">
        <v>8070000</v>
      </c>
      <c r="AB9" s="22">
        <f t="shared" si="15"/>
        <v>1.5489467162329616E-4</v>
      </c>
      <c r="AC9" s="1">
        <f t="shared" si="16"/>
        <v>-3.809963521714014</v>
      </c>
      <c r="AD9" s="4">
        <f t="shared" si="17"/>
        <v>-1.300760999382911</v>
      </c>
      <c r="AG9">
        <v>50</v>
      </c>
      <c r="AH9">
        <f t="shared" si="18"/>
        <v>323</v>
      </c>
      <c r="AI9" s="1">
        <f t="shared" si="19"/>
        <v>3.0959752321981426</v>
      </c>
    </row>
    <row r="10" spans="1:35">
      <c r="A10" s="6">
        <v>60</v>
      </c>
      <c r="B10" s="12">
        <v>6400000</v>
      </c>
      <c r="C10" s="22">
        <f t="shared" si="0"/>
        <v>2.2843567251461992E-4</v>
      </c>
      <c r="D10" s="1">
        <f t="shared" si="8"/>
        <v>-3.6412360757040032</v>
      </c>
      <c r="E10" s="4">
        <f t="shared" si="1"/>
        <v>-1.1187918421976835</v>
      </c>
      <c r="F10" s="3">
        <v>2190000</v>
      </c>
      <c r="G10" s="3">
        <v>7230000</v>
      </c>
      <c r="H10" s="3">
        <v>7080000</v>
      </c>
      <c r="I10" s="15">
        <f t="shared" si="9"/>
        <v>16500000</v>
      </c>
      <c r="J10" s="22">
        <f t="shared" si="2"/>
        <v>2.1958717610891525E-4</v>
      </c>
      <c r="K10" s="1">
        <f t="shared" si="10"/>
        <v>-3.658393026279124</v>
      </c>
      <c r="L10" s="4">
        <f t="shared" si="3"/>
        <v>-1.135948792772804</v>
      </c>
      <c r="M10" s="3">
        <v>5340000</v>
      </c>
      <c r="N10" s="3">
        <v>1610000</v>
      </c>
      <c r="O10" s="3">
        <v>924000</v>
      </c>
      <c r="P10" s="15">
        <f t="shared" si="11"/>
        <v>7874000</v>
      </c>
      <c r="Q10" s="22">
        <f t="shared" si="4"/>
        <v>3.3597950793785186E-4</v>
      </c>
      <c r="R10" s="1">
        <f t="shared" si="12"/>
        <v>-3.4736872102914362</v>
      </c>
      <c r="S10" s="4">
        <f t="shared" si="5"/>
        <v>-0.95124297678511616</v>
      </c>
      <c r="T10" s="3">
        <v>11200000</v>
      </c>
      <c r="U10" s="3">
        <v>7110000</v>
      </c>
      <c r="V10" s="3">
        <v>10400000</v>
      </c>
      <c r="W10" s="12">
        <f t="shared" si="13"/>
        <v>28710000</v>
      </c>
      <c r="X10" s="22">
        <f t="shared" si="6"/>
        <v>1.0750330035132078E-4</v>
      </c>
      <c r="Y10" s="1">
        <f t="shared" si="14"/>
        <v>-3.9685782027031182</v>
      </c>
      <c r="Z10" s="4">
        <f t="shared" si="7"/>
        <v>-1.4461339691967983</v>
      </c>
      <c r="AA10" s="12">
        <v>5390000</v>
      </c>
      <c r="AB10" s="22">
        <f t="shared" si="15"/>
        <v>2.3191094619666046E-4</v>
      </c>
      <c r="AC10" s="1">
        <f t="shared" si="16"/>
        <v>-3.6346787521786825</v>
      </c>
      <c r="AD10" s="4">
        <f t="shared" si="17"/>
        <v>-1.1122345186723626</v>
      </c>
      <c r="AG10">
        <v>60</v>
      </c>
      <c r="AH10">
        <f t="shared" si="18"/>
        <v>333</v>
      </c>
      <c r="AI10" s="1">
        <f t="shared" si="19"/>
        <v>3.0030030030030028</v>
      </c>
    </row>
    <row r="11" spans="1:35">
      <c r="A11" s="6">
        <v>70</v>
      </c>
      <c r="B11" s="12">
        <v>4460000</v>
      </c>
      <c r="C11" s="22">
        <f t="shared" si="0"/>
        <v>3.2780006818241419E-4</v>
      </c>
      <c r="D11" s="1">
        <f t="shared" si="8"/>
        <v>-3.484390960432258</v>
      </c>
      <c r="E11" s="4">
        <f t="shared" si="1"/>
        <v>-0.94909684038948761</v>
      </c>
      <c r="F11" s="3">
        <v>1620000</v>
      </c>
      <c r="G11" s="3">
        <v>5090000</v>
      </c>
      <c r="H11" s="3">
        <v>5140000</v>
      </c>
      <c r="I11" s="15">
        <f t="shared" si="9"/>
        <v>11850000</v>
      </c>
      <c r="J11" s="22">
        <f t="shared" si="2"/>
        <v>3.0575429584785667E-4</v>
      </c>
      <c r="K11" s="1">
        <f t="shared" si="10"/>
        <v>-3.5146274324113405</v>
      </c>
      <c r="L11" s="4">
        <f t="shared" si="3"/>
        <v>-0.97933331236856991</v>
      </c>
      <c r="M11" s="3">
        <v>3620000</v>
      </c>
      <c r="N11" s="3">
        <v>1300000</v>
      </c>
      <c r="O11" s="3">
        <v>787000</v>
      </c>
      <c r="P11" s="15">
        <f t="shared" si="11"/>
        <v>5707000</v>
      </c>
      <c r="Q11" s="22">
        <f t="shared" si="4"/>
        <v>4.6355399430570273E-4</v>
      </c>
      <c r="R11" s="1">
        <f t="shared" si="12"/>
        <v>-3.3338996723861833</v>
      </c>
      <c r="S11" s="4">
        <f t="shared" si="5"/>
        <v>-0.79860555234341302</v>
      </c>
      <c r="T11" s="3">
        <v>8540000</v>
      </c>
      <c r="U11" s="3">
        <v>5300000</v>
      </c>
      <c r="V11" s="3">
        <v>7720000</v>
      </c>
      <c r="W11" s="12">
        <f t="shared" si="13"/>
        <v>21560000</v>
      </c>
      <c r="X11" s="22">
        <f t="shared" si="6"/>
        <v>1.4315490505966699E-4</v>
      </c>
      <c r="Y11" s="1">
        <f t="shared" si="14"/>
        <v>-3.8441937667213133</v>
      </c>
      <c r="Z11" s="4">
        <f t="shared" si="7"/>
        <v>-1.3088996466785427</v>
      </c>
      <c r="AA11" s="12">
        <v>3790000</v>
      </c>
      <c r="AB11" s="22">
        <f t="shared" si="15"/>
        <v>3.298153034300792E-4</v>
      </c>
      <c r="AC11" s="1">
        <f t="shared" si="16"/>
        <v>-3.4817291969600159</v>
      </c>
      <c r="AD11" s="4">
        <f t="shared" si="17"/>
        <v>-0.94643507691724538</v>
      </c>
      <c r="AG11">
        <v>70</v>
      </c>
      <c r="AH11">
        <f t="shared" si="18"/>
        <v>343</v>
      </c>
      <c r="AI11" s="1">
        <f t="shared" si="19"/>
        <v>2.9154518950437316</v>
      </c>
    </row>
    <row r="12" spans="1:35" ht="15" thickBot="1">
      <c r="A12" s="6">
        <v>80</v>
      </c>
      <c r="B12" s="12">
        <v>3180000</v>
      </c>
      <c r="C12" s="22">
        <f t="shared" si="0"/>
        <v>4.5974474971495835E-4</v>
      </c>
      <c r="D12" s="1">
        <f t="shared" si="8"/>
        <v>-3.3374832217045487</v>
      </c>
      <c r="E12" s="4">
        <f t="shared" si="1"/>
        <v>-0.78970851631672623</v>
      </c>
      <c r="F12" s="3">
        <v>1090000</v>
      </c>
      <c r="G12" s="3">
        <v>3630000</v>
      </c>
      <c r="H12" s="3">
        <v>3690000</v>
      </c>
      <c r="I12" s="16">
        <f t="shared" si="9"/>
        <v>8410000</v>
      </c>
      <c r="J12" s="22">
        <f t="shared" si="2"/>
        <v>4.3081907322200971E-4</v>
      </c>
      <c r="K12" s="1">
        <f t="shared" si="10"/>
        <v>-3.3657050778631299</v>
      </c>
      <c r="L12" s="4">
        <f t="shared" si="3"/>
        <v>-0.81793037247530731</v>
      </c>
      <c r="M12" s="3">
        <v>2510000</v>
      </c>
      <c r="N12" s="3">
        <v>969000</v>
      </c>
      <c r="O12" s="3">
        <v>661000</v>
      </c>
      <c r="P12" s="16">
        <f t="shared" si="11"/>
        <v>4140000</v>
      </c>
      <c r="Q12" s="22">
        <f t="shared" si="4"/>
        <v>6.3901030084604965E-4</v>
      </c>
      <c r="R12" s="1">
        <f t="shared" si="12"/>
        <v>-3.1944921409581242</v>
      </c>
      <c r="S12" s="4">
        <f t="shared" si="5"/>
        <v>-0.6467174355703017</v>
      </c>
      <c r="T12" s="3">
        <v>5160000</v>
      </c>
      <c r="U12" s="3">
        <v>3310000</v>
      </c>
      <c r="V12" s="3">
        <v>5570000</v>
      </c>
      <c r="W12" s="12">
        <f>SUM(T12:V12)</f>
        <v>14040000</v>
      </c>
      <c r="X12" s="22">
        <f t="shared" si="6"/>
        <v>2.1983046674404696E-4</v>
      </c>
      <c r="Y12" s="1">
        <f t="shared" si="14"/>
        <v>-3.6579121180003988</v>
      </c>
      <c r="Z12" s="4">
        <f t="shared" si="7"/>
        <v>-1.110137412612576</v>
      </c>
      <c r="AA12" s="12">
        <v>2740000</v>
      </c>
      <c r="AB12" s="22">
        <f t="shared" si="15"/>
        <v>4.5620437956204378E-4</v>
      </c>
      <c r="AC12" s="1">
        <f t="shared" si="16"/>
        <v>-3.3408405498123317</v>
      </c>
      <c r="AD12" s="4">
        <f t="shared" si="17"/>
        <v>-0.793065844424509</v>
      </c>
      <c r="AG12">
        <v>80</v>
      </c>
      <c r="AH12">
        <f t="shared" si="18"/>
        <v>353</v>
      </c>
      <c r="AI12" s="1">
        <f t="shared" si="19"/>
        <v>2.8328611898016995</v>
      </c>
    </row>
    <row r="13" spans="1:35" ht="15" thickBot="1">
      <c r="A13" s="7" t="s">
        <v>18</v>
      </c>
      <c r="B13" s="8"/>
      <c r="C13" s="8"/>
      <c r="D13" s="8">
        <f>1.9814*0.1984</f>
        <v>0.39310975999999997</v>
      </c>
      <c r="E13" s="8">
        <f>2.1208*0.1984</f>
        <v>0.42076671999999998</v>
      </c>
      <c r="F13" s="8"/>
      <c r="G13" s="8"/>
      <c r="H13" s="8"/>
      <c r="I13" s="13"/>
      <c r="J13" s="8"/>
      <c r="K13" s="8">
        <f>0.1984*1.661</f>
        <v>0.32954240000000001</v>
      </c>
      <c r="L13" s="8">
        <f>0.1984*1.8005</f>
        <v>0.35721919999999996</v>
      </c>
      <c r="M13" s="8"/>
      <c r="N13" s="8"/>
      <c r="O13" s="8"/>
      <c r="P13" s="18"/>
      <c r="Q13" s="9"/>
      <c r="R13" s="8">
        <f>1.86*0.1984</f>
        <v>0.36902400000000002</v>
      </c>
      <c r="S13" s="10">
        <f>1.9994*0.1984</f>
        <v>0.39668096000000003</v>
      </c>
      <c r="T13" s="8"/>
      <c r="U13" s="8"/>
      <c r="V13" s="8"/>
      <c r="W13" s="9"/>
      <c r="X13" s="9"/>
      <c r="Y13" s="8"/>
      <c r="Z13" s="10"/>
      <c r="AA13" s="19"/>
      <c r="AB13" s="8"/>
      <c r="AC13" s="8">
        <f>2.05*0.1984</f>
        <v>0.40671999999999997</v>
      </c>
      <c r="AD13" s="10">
        <f>2.19*0.1984</f>
        <v>0.43449599999999999</v>
      </c>
    </row>
    <row r="14" spans="1:35">
      <c r="B14" s="1"/>
      <c r="C14" s="1"/>
      <c r="E14" s="1"/>
      <c r="F14" s="1"/>
      <c r="G14" s="1"/>
      <c r="H14" s="1"/>
      <c r="I14" s="1"/>
      <c r="J14" s="1"/>
      <c r="P14" t="s">
        <v>19</v>
      </c>
    </row>
    <row r="15" spans="1:35">
      <c r="B15" s="1"/>
      <c r="C15" s="1"/>
      <c r="P15" s="11" t="s">
        <v>9</v>
      </c>
      <c r="Q15" s="21" t="s">
        <v>10</v>
      </c>
      <c r="R15" t="s">
        <v>11</v>
      </c>
      <c r="S15" s="2" t="s">
        <v>12</v>
      </c>
    </row>
    <row r="16" spans="1:35">
      <c r="O16" s="2"/>
      <c r="P16" s="17">
        <v>48802500</v>
      </c>
      <c r="Q16" s="22">
        <f t="shared" ref="Q16:Q22" si="20">$M$2/(P16*$M$3*$M$4)</f>
        <v>5.4208342718152672E-5</v>
      </c>
      <c r="R16" s="1">
        <f>LOG(Q16)</f>
        <v>-4.2659338699627813</v>
      </c>
      <c r="S16" s="4">
        <f t="shared" ref="S16:S22" si="21">LOG(Q16*AH6)</f>
        <v>-1.7990662496086716</v>
      </c>
      <c r="T16" s="1"/>
      <c r="U16" s="1"/>
      <c r="V16" s="1"/>
    </row>
    <row r="17" spans="3:22">
      <c r="P17" s="12">
        <v>29400000</v>
      </c>
      <c r="Q17" s="22">
        <f t="shared" si="20"/>
        <v>8.9983083180362089E-5</v>
      </c>
      <c r="R17" s="1">
        <f t="shared" ref="R17:R22" si="22">LOG(Q17)</f>
        <v>-4.0458391302493828</v>
      </c>
      <c r="S17" s="4">
        <f t="shared" si="21"/>
        <v>-1.5643965017470776</v>
      </c>
      <c r="T17" s="1"/>
      <c r="U17" s="1"/>
      <c r="V17" s="1"/>
    </row>
    <row r="18" spans="3:22">
      <c r="P18" s="12">
        <v>18200000</v>
      </c>
      <c r="Q18" s="22">
        <f t="shared" si="20"/>
        <v>1.4535728821443106E-4</v>
      </c>
      <c r="R18" s="1">
        <f t="shared" si="22"/>
        <v>-3.8375631878223002</v>
      </c>
      <c r="S18" s="4">
        <f t="shared" si="21"/>
        <v>-1.3420188502758517</v>
      </c>
      <c r="T18" s="1"/>
      <c r="U18" s="1"/>
      <c r="V18" s="1"/>
    </row>
    <row r="19" spans="3:22">
      <c r="P19" s="12">
        <v>11200000</v>
      </c>
      <c r="Q19" s="22">
        <f t="shared" si="20"/>
        <v>2.362055933484505E-4</v>
      </c>
      <c r="R19" s="1">
        <f t="shared" si="22"/>
        <v>-3.626709822507407</v>
      </c>
      <c r="S19" s="4">
        <f t="shared" si="21"/>
        <v>-1.1175073001763041</v>
      </c>
      <c r="T19" s="1"/>
      <c r="U19" s="1"/>
      <c r="V19" s="1"/>
    </row>
    <row r="20" spans="3:22">
      <c r="P20" s="12">
        <v>7900000</v>
      </c>
      <c r="Q20" s="22">
        <f t="shared" si="20"/>
        <v>3.348737525952716E-4</v>
      </c>
      <c r="R20" s="1">
        <f t="shared" si="22"/>
        <v>-3.4751188911276669</v>
      </c>
      <c r="S20" s="4">
        <f t="shared" si="21"/>
        <v>-0.95267465762134684</v>
      </c>
      <c r="T20" s="1"/>
      <c r="U20" s="1"/>
      <c r="V20" s="1"/>
    </row>
    <row r="21" spans="3:22">
      <c r="P21" s="12">
        <v>5680000</v>
      </c>
      <c r="Q21" s="22">
        <f t="shared" si="20"/>
        <v>4.6575750801102915E-4</v>
      </c>
      <c r="R21" s="1">
        <f t="shared" si="22"/>
        <v>-3.3318401355482443</v>
      </c>
      <c r="S21" s="4">
        <f t="shared" si="21"/>
        <v>-0.79654601550547366</v>
      </c>
      <c r="T21" s="1"/>
      <c r="U21" s="1"/>
      <c r="V21" s="1"/>
    </row>
    <row r="22" spans="3:22">
      <c r="P22" s="12">
        <v>4090000</v>
      </c>
      <c r="Q22" s="22">
        <f t="shared" si="20"/>
        <v>6.4682216271458326E-4</v>
      </c>
      <c r="R22" s="1">
        <f t="shared" si="22"/>
        <v>-3.189215107844567</v>
      </c>
      <c r="S22" s="4">
        <f t="shared" si="21"/>
        <v>-0.64144040245674461</v>
      </c>
      <c r="T22" s="1"/>
      <c r="U22" s="1"/>
      <c r="V22" s="1"/>
    </row>
    <row r="31" spans="3:22">
      <c r="C31" s="3"/>
      <c r="F31" s="3"/>
      <c r="G31" s="3"/>
      <c r="H31" s="3"/>
      <c r="I31" s="3"/>
      <c r="J31" s="3"/>
      <c r="K31" s="3"/>
      <c r="L31" s="3"/>
      <c r="M31" s="3"/>
    </row>
    <row r="32" spans="3:22">
      <c r="C32" s="3"/>
      <c r="F32" s="3"/>
      <c r="G32" s="3"/>
      <c r="H32" s="3"/>
      <c r="I32" s="3"/>
      <c r="J32" s="3"/>
      <c r="K32" s="3"/>
      <c r="L32" s="3"/>
      <c r="M32" s="3"/>
    </row>
    <row r="33" spans="3:13">
      <c r="C33" s="3"/>
      <c r="F33" s="3"/>
      <c r="G33" s="3"/>
      <c r="H33" s="3"/>
      <c r="I33" s="3"/>
      <c r="J33" s="3"/>
      <c r="K33" s="3"/>
      <c r="L33" s="3"/>
      <c r="M33" s="3"/>
    </row>
    <row r="34" spans="3:13">
      <c r="C34" s="3"/>
      <c r="F34" s="3"/>
      <c r="G34" s="3"/>
      <c r="H34" s="3"/>
      <c r="I34" s="3"/>
      <c r="J34" s="3"/>
      <c r="K34" s="3"/>
      <c r="L34" s="3"/>
      <c r="M34" s="3"/>
    </row>
    <row r="35" spans="3:13">
      <c r="C35" s="3"/>
      <c r="F35" s="3"/>
      <c r="G35" s="3"/>
      <c r="H35" s="3"/>
      <c r="I35" s="3"/>
      <c r="J35" s="3"/>
      <c r="K35" s="3"/>
      <c r="L35" s="3"/>
      <c r="M35" s="3"/>
    </row>
    <row r="36" spans="3:13">
      <c r="C36" s="3"/>
      <c r="F36" s="3"/>
      <c r="G36" s="3"/>
      <c r="H36" s="3"/>
      <c r="I36" s="3"/>
      <c r="J36" s="3"/>
      <c r="K36" s="3"/>
      <c r="L36" s="3"/>
      <c r="M36" s="3"/>
    </row>
    <row r="37" spans="3:13">
      <c r="C37" s="3"/>
      <c r="F37" s="3"/>
      <c r="G37" s="3"/>
      <c r="H37" s="3"/>
      <c r="I37" s="3"/>
      <c r="J37" s="3"/>
      <c r="K37" s="3"/>
      <c r="L37" s="3"/>
      <c r="M37" s="3"/>
    </row>
    <row r="38" spans="3:13">
      <c r="C38" s="3"/>
      <c r="F38" s="3"/>
      <c r="G38" s="3"/>
      <c r="H38" s="3"/>
      <c r="I38" s="3"/>
      <c r="J38" s="3"/>
      <c r="K38" s="3"/>
      <c r="L38" s="3"/>
      <c r="M38" s="3"/>
    </row>
    <row r="39" spans="3:13">
      <c r="C39" s="3"/>
      <c r="F39" s="3"/>
      <c r="G39" s="3"/>
      <c r="H39" s="3"/>
      <c r="I39" s="3"/>
      <c r="J39" s="3"/>
      <c r="K39" s="3"/>
      <c r="L39" s="3"/>
      <c r="M39" s="3"/>
    </row>
    <row r="40" spans="3:13">
      <c r="C40" s="3"/>
      <c r="F40" s="3"/>
      <c r="G40" s="3"/>
      <c r="H40" s="3"/>
      <c r="I40" s="3"/>
      <c r="J40" s="3"/>
      <c r="K40" s="3"/>
      <c r="L40" s="3"/>
      <c r="M40" s="3"/>
    </row>
    <row r="41" spans="3:13">
      <c r="C41" s="3"/>
      <c r="F41" s="3"/>
      <c r="G41" s="3"/>
      <c r="H41" s="3"/>
      <c r="I41" s="3"/>
      <c r="J41" s="3"/>
      <c r="K41" s="3"/>
      <c r="L41" s="3"/>
      <c r="M41" s="3"/>
    </row>
    <row r="42" spans="3:13">
      <c r="C42" s="3"/>
      <c r="F42" s="3"/>
      <c r="G42" s="3"/>
      <c r="H42" s="3"/>
      <c r="I42" s="3"/>
      <c r="J42" s="3"/>
      <c r="K42" s="3"/>
      <c r="L42" s="3"/>
      <c r="M42" s="3"/>
    </row>
    <row r="43" spans="3:13">
      <c r="C43" s="3"/>
      <c r="F43" s="3"/>
      <c r="G43" s="3"/>
      <c r="H43" s="3"/>
      <c r="I43" s="3"/>
      <c r="J43" s="3"/>
      <c r="K43" s="3"/>
      <c r="L43" s="3"/>
      <c r="M43" s="3"/>
    </row>
    <row r="44" spans="3:13">
      <c r="C44" s="3"/>
      <c r="F44" s="3"/>
      <c r="G44" s="3"/>
      <c r="H44" s="3"/>
      <c r="I44" s="3"/>
      <c r="J44" s="3"/>
      <c r="K44" s="3"/>
      <c r="L44" s="3"/>
      <c r="M44" s="3"/>
    </row>
    <row r="45" spans="3:13">
      <c r="C45" s="3"/>
      <c r="F45" s="3"/>
      <c r="G45" s="3"/>
      <c r="H45" s="3"/>
      <c r="I45" s="3"/>
      <c r="J45" s="3"/>
      <c r="K45" s="3"/>
      <c r="L45" s="3"/>
      <c r="M45" s="3"/>
    </row>
    <row r="46" spans="3:13">
      <c r="C46" s="3"/>
      <c r="F46" s="3"/>
      <c r="G46" s="3"/>
      <c r="H46" s="3"/>
      <c r="I46" s="3"/>
      <c r="J46" s="3"/>
      <c r="K46" s="3"/>
      <c r="L46" s="3"/>
      <c r="M46" s="3"/>
    </row>
    <row r="47" spans="3:13">
      <c r="C47" s="3"/>
      <c r="F47" s="3"/>
      <c r="G47" s="3"/>
      <c r="H47" s="3"/>
      <c r="I47" s="3"/>
      <c r="J47" s="3"/>
      <c r="K47" s="3"/>
      <c r="L47" s="3"/>
      <c r="M47" s="3"/>
    </row>
    <row r="48" spans="3:13">
      <c r="C48" s="3"/>
      <c r="F48" s="3"/>
      <c r="G48" s="3"/>
      <c r="H48" s="3"/>
      <c r="I48" s="3"/>
      <c r="J48" s="3"/>
      <c r="K48" s="3"/>
      <c r="L48" s="3"/>
      <c r="M48" s="3"/>
    </row>
    <row r="49" spans="3:13">
      <c r="C49" s="3"/>
      <c r="F49" s="3"/>
      <c r="G49" s="3"/>
      <c r="H49" s="3"/>
      <c r="I49" s="3"/>
      <c r="J49" s="3"/>
      <c r="K49" s="3"/>
      <c r="L49" s="3"/>
      <c r="M49" s="3"/>
    </row>
    <row r="50" spans="3:13">
      <c r="C50" s="3"/>
      <c r="F50" s="3"/>
      <c r="G50" s="3"/>
      <c r="H50" s="3"/>
      <c r="I50" s="3"/>
      <c r="J50" s="3"/>
      <c r="K50" s="3"/>
      <c r="L50" s="3"/>
      <c r="M50" s="3"/>
    </row>
    <row r="51" spans="3:13">
      <c r="C51" s="3"/>
      <c r="F51" s="3"/>
      <c r="G51" s="3"/>
      <c r="H51" s="3"/>
      <c r="I51" s="3"/>
      <c r="J51" s="3"/>
      <c r="K51" s="3"/>
      <c r="L51" s="3"/>
      <c r="M51" s="3"/>
    </row>
    <row r="52" spans="3:13">
      <c r="C52" s="3"/>
      <c r="F52" s="3"/>
      <c r="G52" s="3"/>
      <c r="H52" s="3"/>
      <c r="I52" s="3"/>
      <c r="J52" s="3"/>
      <c r="K52" s="3"/>
      <c r="L52" s="3"/>
      <c r="M52" s="3"/>
    </row>
    <row r="53" spans="3:13">
      <c r="C53" s="3"/>
      <c r="F53" s="3"/>
      <c r="G53" s="3"/>
      <c r="H53" s="3"/>
      <c r="I53" s="3"/>
      <c r="J53" s="3"/>
      <c r="K53" s="3"/>
      <c r="L53" s="3"/>
      <c r="M53" s="3"/>
    </row>
    <row r="54" spans="3:13">
      <c r="C54" s="3"/>
      <c r="F54" s="3"/>
      <c r="G54" s="3"/>
      <c r="H54" s="3"/>
      <c r="I54" s="3"/>
      <c r="J54" s="3"/>
      <c r="K54" s="3"/>
      <c r="L54" s="3"/>
      <c r="M54" s="3"/>
    </row>
    <row r="55" spans="3:13">
      <c r="C55" s="3"/>
      <c r="F55" s="3"/>
      <c r="G55" s="3"/>
      <c r="H55" s="3"/>
      <c r="I55" s="3"/>
      <c r="J55" s="3"/>
      <c r="K55" s="3"/>
      <c r="L55" s="3"/>
      <c r="M55" s="3"/>
    </row>
    <row r="56" spans="3:13">
      <c r="C56" s="3"/>
      <c r="F56" s="3"/>
      <c r="G56" s="3"/>
      <c r="H56" s="3"/>
      <c r="I56" s="3"/>
      <c r="J56" s="3"/>
      <c r="K56" s="3"/>
      <c r="L56" s="3"/>
      <c r="M56" s="3"/>
    </row>
    <row r="57" spans="3:13">
      <c r="C57" s="3"/>
      <c r="F57" s="3"/>
      <c r="G57" s="3"/>
      <c r="H57" s="3"/>
      <c r="I57" s="3"/>
      <c r="J57" s="3"/>
      <c r="K57" s="3"/>
      <c r="L57" s="3"/>
      <c r="M57" s="3"/>
    </row>
    <row r="58" spans="3:13">
      <c r="C58" s="3"/>
      <c r="F58" s="3"/>
      <c r="G58" s="3"/>
      <c r="H58" s="3"/>
      <c r="I58" s="3"/>
      <c r="J58" s="3"/>
      <c r="K58" s="3"/>
      <c r="L58" s="3"/>
      <c r="M58" s="3"/>
    </row>
    <row r="59" spans="3:13">
      <c r="C59" s="3"/>
      <c r="F59" s="3"/>
      <c r="G59" s="3"/>
      <c r="H59" s="3"/>
      <c r="I59" s="3"/>
      <c r="J59" s="3"/>
      <c r="K59" s="3"/>
      <c r="L59" s="3"/>
      <c r="M59" s="3"/>
    </row>
    <row r="60" spans="3:13">
      <c r="C60" s="3"/>
      <c r="F60" s="3"/>
      <c r="G60" s="3"/>
      <c r="H60" s="3"/>
      <c r="I60" s="3"/>
      <c r="J60" s="3"/>
      <c r="K60" s="3"/>
      <c r="L60" s="3"/>
      <c r="M60" s="3"/>
    </row>
    <row r="61" spans="3:13">
      <c r="C61" s="3"/>
      <c r="F61" s="3"/>
      <c r="G61" s="3"/>
      <c r="H61" s="3"/>
      <c r="I61" s="3"/>
      <c r="J61" s="3"/>
      <c r="K61" s="3"/>
      <c r="L61" s="3"/>
      <c r="M61" s="3"/>
    </row>
    <row r="62" spans="3:13">
      <c r="C62" s="3"/>
      <c r="F62" s="3"/>
      <c r="G62" s="3"/>
      <c r="H62" s="3"/>
      <c r="I62" s="3"/>
      <c r="J62" s="3"/>
      <c r="K62" s="3"/>
      <c r="L62" s="3"/>
      <c r="M62" s="3"/>
    </row>
    <row r="63" spans="3:13">
      <c r="C63" s="3"/>
      <c r="F63" s="3"/>
      <c r="G63" s="3"/>
      <c r="H63" s="3"/>
      <c r="I63" s="3"/>
      <c r="J63" s="3"/>
      <c r="K63" s="3"/>
      <c r="L63" s="3"/>
      <c r="M63" s="3"/>
    </row>
    <row r="64" spans="3:13">
      <c r="C64" s="3"/>
      <c r="F64" s="3"/>
      <c r="G64" s="3"/>
      <c r="H64" s="3"/>
      <c r="I64" s="3"/>
      <c r="J64" s="3"/>
      <c r="K64" s="3"/>
      <c r="L64" s="3"/>
      <c r="M64" s="3"/>
    </row>
    <row r="65" spans="3:13">
      <c r="C65" s="3"/>
      <c r="F65" s="3"/>
      <c r="G65" s="3"/>
      <c r="H65" s="3"/>
      <c r="I65" s="3"/>
      <c r="J65" s="3"/>
      <c r="K65" s="3"/>
      <c r="L65" s="3"/>
      <c r="M65" s="3"/>
    </row>
    <row r="66" spans="3:13">
      <c r="C66" s="3"/>
      <c r="F66" s="3"/>
      <c r="G66" s="3"/>
      <c r="H66" s="3"/>
      <c r="I66" s="3"/>
      <c r="J66" s="3"/>
      <c r="K66" s="3"/>
      <c r="L66" s="3"/>
      <c r="M66" s="3"/>
    </row>
    <row r="67" spans="3:13">
      <c r="C67" s="3"/>
      <c r="F67" s="3"/>
      <c r="G67" s="3"/>
      <c r="H67" s="3"/>
      <c r="I67" s="3"/>
      <c r="J67" s="3"/>
      <c r="K67" s="3"/>
      <c r="L67" s="3"/>
      <c r="M67" s="3"/>
    </row>
    <row r="68" spans="3:13">
      <c r="C68" s="3"/>
      <c r="F68" s="3"/>
      <c r="G68" s="3"/>
      <c r="H68" s="3"/>
      <c r="I68" s="3"/>
      <c r="J68" s="3"/>
      <c r="K68" s="3"/>
      <c r="L68" s="3"/>
      <c r="M68" s="3"/>
    </row>
    <row r="69" spans="3:13">
      <c r="C69" s="3"/>
      <c r="F69" s="3"/>
      <c r="G69" s="3"/>
      <c r="H69" s="3"/>
      <c r="I69" s="3"/>
      <c r="J69" s="3"/>
      <c r="K69" s="3"/>
      <c r="L69" s="3"/>
      <c r="M69" s="3"/>
    </row>
    <row r="70" spans="3:13">
      <c r="C70" s="3"/>
      <c r="F70" s="3"/>
      <c r="G70" s="3"/>
      <c r="H70" s="3"/>
      <c r="I70" s="3"/>
      <c r="J70" s="3"/>
      <c r="K70" s="3"/>
      <c r="L70" s="3"/>
      <c r="M70" s="3"/>
    </row>
    <row r="71" spans="3:13">
      <c r="C71" s="3"/>
      <c r="F71" s="3"/>
      <c r="G71" s="3"/>
      <c r="H71" s="3"/>
      <c r="I71" s="3"/>
      <c r="J71" s="3"/>
      <c r="K71" s="3"/>
      <c r="L71" s="3"/>
      <c r="M71" s="3"/>
    </row>
    <row r="72" spans="3:13">
      <c r="C72" s="3"/>
      <c r="F72" s="3"/>
      <c r="G72" s="3"/>
      <c r="H72" s="3"/>
      <c r="I72" s="3"/>
      <c r="J72" s="3"/>
      <c r="K72" s="3"/>
      <c r="L72" s="3"/>
      <c r="M72" s="3"/>
    </row>
    <row r="73" spans="3:13">
      <c r="C73" s="3"/>
      <c r="F73" s="3"/>
      <c r="G73" s="3"/>
      <c r="H73" s="3"/>
      <c r="I73" s="3"/>
      <c r="J73" s="3"/>
      <c r="K73" s="3"/>
      <c r="L73" s="3"/>
      <c r="M73" s="3"/>
    </row>
    <row r="74" spans="3:13">
      <c r="C74" s="3"/>
      <c r="F74" s="3"/>
      <c r="G74" s="3"/>
      <c r="H74" s="3"/>
      <c r="I74" s="3"/>
      <c r="J74" s="3"/>
      <c r="K74" s="3"/>
      <c r="L74" s="3"/>
      <c r="M74" s="3"/>
    </row>
    <row r="75" spans="3:13">
      <c r="C75" s="3"/>
      <c r="F75" s="3"/>
      <c r="G75" s="3"/>
      <c r="H75" s="3"/>
      <c r="I75" s="3"/>
      <c r="J75" s="3"/>
      <c r="K75" s="3"/>
      <c r="L75" s="3"/>
      <c r="M75" s="3"/>
    </row>
    <row r="76" spans="3:13">
      <c r="C76" s="3"/>
      <c r="F76" s="3"/>
      <c r="G76" s="3"/>
      <c r="H76" s="3"/>
      <c r="I76" s="3"/>
      <c r="J76" s="3"/>
      <c r="K76" s="3"/>
      <c r="L76" s="3"/>
      <c r="M76" s="3"/>
    </row>
    <row r="77" spans="3:13">
      <c r="C77" s="3"/>
      <c r="F77" s="3"/>
      <c r="G77" s="3"/>
      <c r="H77" s="3"/>
      <c r="I77" s="3"/>
      <c r="J77" s="3"/>
      <c r="K77" s="3"/>
      <c r="L77" s="3"/>
      <c r="M77" s="3"/>
    </row>
    <row r="78" spans="3:13">
      <c r="C78" s="3"/>
      <c r="F78" s="3"/>
      <c r="G78" s="3"/>
      <c r="H78" s="3"/>
      <c r="I78" s="3"/>
      <c r="J78" s="3"/>
      <c r="K78" s="3"/>
      <c r="L78" s="3"/>
      <c r="M78" s="3"/>
    </row>
    <row r="79" spans="3:13">
      <c r="C79" s="3"/>
      <c r="F79" s="3"/>
      <c r="G79" s="3"/>
      <c r="H79" s="3"/>
      <c r="I79" s="3"/>
      <c r="J79" s="3"/>
      <c r="K79" s="3"/>
      <c r="L79" s="3"/>
      <c r="M79" s="3"/>
    </row>
    <row r="80" spans="3:13">
      <c r="C80" s="3"/>
      <c r="F80" s="3"/>
      <c r="G80" s="3"/>
      <c r="H80" s="3"/>
      <c r="I80" s="3"/>
      <c r="J80" s="3"/>
      <c r="K80" s="3"/>
      <c r="L80" s="3"/>
      <c r="M80" s="3"/>
    </row>
    <row r="81" spans="3:13">
      <c r="C81" s="3"/>
      <c r="F81" s="3"/>
      <c r="G81" s="3"/>
      <c r="H81" s="3"/>
      <c r="I81" s="3"/>
      <c r="J81" s="3"/>
      <c r="K81" s="3"/>
      <c r="L81" s="3"/>
      <c r="M81" s="3"/>
    </row>
    <row r="82" spans="3:13">
      <c r="C82" s="3"/>
      <c r="F82" s="3"/>
      <c r="G82" s="3"/>
      <c r="H82" s="3"/>
      <c r="I82" s="3"/>
      <c r="J82" s="3"/>
      <c r="K82" s="3"/>
      <c r="L82" s="3"/>
      <c r="M82" s="3"/>
    </row>
    <row r="83" spans="3:13">
      <c r="C83" s="3"/>
      <c r="F83" s="3"/>
      <c r="G83" s="3"/>
      <c r="H83" s="3"/>
      <c r="I83" s="3"/>
      <c r="J83" s="3"/>
      <c r="K83" s="3"/>
      <c r="L83" s="3"/>
      <c r="M83" s="3"/>
    </row>
    <row r="84" spans="3:13">
      <c r="C84" s="3"/>
      <c r="F84" s="3"/>
      <c r="G84" s="3"/>
      <c r="H84" s="3"/>
      <c r="I84" s="3"/>
      <c r="J84" s="3"/>
      <c r="K84" s="3"/>
      <c r="L84" s="3"/>
      <c r="M84" s="3"/>
    </row>
    <row r="85" spans="3:13">
      <c r="C85" s="3"/>
      <c r="F85" s="3"/>
      <c r="G85" s="3"/>
      <c r="H85" s="3"/>
      <c r="I85" s="3"/>
      <c r="J85" s="3"/>
      <c r="K85" s="3"/>
      <c r="L85" s="3"/>
      <c r="M85" s="3"/>
    </row>
    <row r="86" spans="3:13">
      <c r="C86" s="3"/>
      <c r="F86" s="3"/>
      <c r="G86" s="3"/>
      <c r="H86" s="3"/>
      <c r="I86" s="3"/>
      <c r="J86" s="3"/>
      <c r="K86" s="3"/>
      <c r="L86" s="3"/>
      <c r="M86" s="3"/>
    </row>
    <row r="87" spans="3:13">
      <c r="C87" s="3"/>
      <c r="F87" s="3"/>
      <c r="G87" s="3"/>
      <c r="H87" s="3"/>
      <c r="I87" s="3"/>
      <c r="J87" s="3"/>
      <c r="K87" s="3"/>
      <c r="L87" s="3"/>
      <c r="M87" s="3"/>
    </row>
    <row r="88" spans="3:13">
      <c r="C88" s="3"/>
      <c r="F88" s="3"/>
      <c r="G88" s="3"/>
      <c r="H88" s="3"/>
      <c r="I88" s="3"/>
      <c r="J88" s="3"/>
      <c r="K88" s="3"/>
      <c r="L88" s="3"/>
      <c r="M88" s="3"/>
    </row>
    <row r="89" spans="3:13">
      <c r="C89" s="3"/>
      <c r="F89" s="3"/>
      <c r="G89" s="3"/>
      <c r="H89" s="3"/>
      <c r="I89" s="3"/>
      <c r="J89" s="3"/>
      <c r="K89" s="3"/>
      <c r="L89" s="3"/>
      <c r="M89" s="3"/>
    </row>
    <row r="90" spans="3:13">
      <c r="C90" s="3"/>
      <c r="F90" s="3"/>
      <c r="G90" s="3"/>
      <c r="H90" s="3"/>
      <c r="I90" s="3"/>
      <c r="J90" s="3"/>
      <c r="K90" s="3"/>
      <c r="L90" s="3"/>
      <c r="M90" s="3"/>
    </row>
    <row r="91" spans="3:13">
      <c r="C91" s="3"/>
      <c r="F91" s="3"/>
      <c r="G91" s="3"/>
      <c r="H91" s="3"/>
      <c r="I91" s="3"/>
      <c r="J91" s="3"/>
      <c r="K91" s="3"/>
      <c r="L91" s="3"/>
      <c r="M91" s="3"/>
    </row>
    <row r="92" spans="3:13">
      <c r="C92" s="3"/>
      <c r="F92" s="3"/>
      <c r="G92" s="3"/>
      <c r="H92" s="3"/>
      <c r="I92" s="3"/>
      <c r="J92" s="3"/>
      <c r="K92" s="3"/>
      <c r="L92" s="3"/>
      <c r="M92" s="3"/>
    </row>
    <row r="93" spans="3:13">
      <c r="C93" s="3"/>
      <c r="F93" s="3"/>
      <c r="G93" s="3"/>
      <c r="H93" s="3"/>
      <c r="I93" s="3"/>
      <c r="J93" s="3"/>
      <c r="K93" s="3"/>
      <c r="L93" s="3"/>
      <c r="M93" s="3"/>
    </row>
    <row r="94" spans="3:13">
      <c r="C94" s="3"/>
      <c r="F94" s="3"/>
      <c r="G94" s="3"/>
      <c r="H94" s="3"/>
      <c r="I94" s="3"/>
      <c r="J94" s="3"/>
      <c r="K94" s="3"/>
      <c r="L94" s="3"/>
      <c r="M94" s="3"/>
    </row>
    <row r="95" spans="3:13">
      <c r="C95" s="3"/>
      <c r="F95" s="3"/>
      <c r="G95" s="3"/>
      <c r="H95" s="3"/>
      <c r="I95" s="3"/>
      <c r="J95" s="3"/>
      <c r="K95" s="3"/>
      <c r="L95" s="3"/>
      <c r="M95" s="3"/>
    </row>
    <row r="96" spans="3:13">
      <c r="C96" s="3"/>
      <c r="F96" s="3"/>
      <c r="G96" s="3"/>
      <c r="H96" s="3"/>
      <c r="I96" s="3"/>
      <c r="J96" s="3"/>
      <c r="K96" s="3"/>
      <c r="L96" s="3"/>
      <c r="M96" s="3"/>
    </row>
    <row r="97" spans="3:13">
      <c r="C97" s="3"/>
      <c r="F97" s="3"/>
      <c r="G97" s="3"/>
      <c r="H97" s="3"/>
      <c r="I97" s="3"/>
      <c r="J97" s="3"/>
      <c r="K97" s="3"/>
      <c r="L97" s="3"/>
      <c r="M97" s="3"/>
    </row>
    <row r="98" spans="3:13">
      <c r="C98" s="3"/>
      <c r="F98" s="3"/>
      <c r="G98" s="3"/>
      <c r="H98" s="3"/>
      <c r="I98" s="3"/>
      <c r="J98" s="3"/>
      <c r="K98" s="3"/>
      <c r="L98" s="3"/>
      <c r="M98" s="3"/>
    </row>
    <row r="99" spans="3:13">
      <c r="C99" s="3"/>
      <c r="F99" s="3"/>
      <c r="G99" s="3"/>
      <c r="H99" s="3"/>
      <c r="I99" s="3"/>
      <c r="J99" s="3"/>
      <c r="K99" s="3"/>
      <c r="L99" s="3"/>
      <c r="M99" s="3"/>
    </row>
    <row r="100" spans="3:13">
      <c r="C100" s="3"/>
      <c r="F100" s="3"/>
      <c r="G100" s="3"/>
      <c r="H100" s="3"/>
      <c r="I100" s="3"/>
      <c r="J100" s="3"/>
      <c r="K100" s="3"/>
      <c r="L100" s="3"/>
      <c r="M100" s="3"/>
    </row>
    <row r="101" spans="3:13">
      <c r="C101" s="3"/>
      <c r="F101" s="3"/>
      <c r="G101" s="3"/>
      <c r="H101" s="3"/>
      <c r="I101" s="3"/>
      <c r="J101" s="3"/>
      <c r="K101" s="3"/>
      <c r="L101" s="3"/>
      <c r="M101" s="3"/>
    </row>
    <row r="102" spans="3:13">
      <c r="C102" s="3"/>
      <c r="F102" s="3"/>
      <c r="G102" s="3"/>
      <c r="H102" s="3"/>
      <c r="I102" s="3"/>
      <c r="J102" s="3"/>
      <c r="K102" s="3"/>
      <c r="L102" s="3"/>
      <c r="M102" s="3"/>
    </row>
    <row r="103" spans="3:13">
      <c r="C103" s="3"/>
      <c r="F103" s="3"/>
      <c r="G103" s="3"/>
      <c r="H103" s="3"/>
      <c r="I103" s="3"/>
      <c r="J103" s="3"/>
      <c r="K103" s="3"/>
      <c r="L103" s="3"/>
      <c r="M103" s="3"/>
    </row>
    <row r="104" spans="3:13">
      <c r="C104" s="3"/>
      <c r="F104" s="3"/>
      <c r="G104" s="3"/>
      <c r="H104" s="3"/>
      <c r="I104" s="3"/>
      <c r="J104" s="3"/>
      <c r="K104" s="3"/>
      <c r="L104" s="3"/>
      <c r="M104" s="3"/>
    </row>
    <row r="105" spans="3:13">
      <c r="C105" s="3"/>
      <c r="F105" s="3"/>
      <c r="G105" s="3"/>
      <c r="H105" s="3"/>
      <c r="I105" s="3"/>
      <c r="J105" s="3"/>
      <c r="K105" s="3"/>
      <c r="L105" s="3"/>
      <c r="M105" s="3"/>
    </row>
    <row r="106" spans="3:13">
      <c r="C106" s="3"/>
      <c r="F106" s="3"/>
      <c r="G106" s="3"/>
      <c r="H106" s="3"/>
      <c r="I106" s="3"/>
      <c r="J106" s="3"/>
      <c r="K106" s="3"/>
      <c r="L106" s="3"/>
      <c r="M106" s="3"/>
    </row>
    <row r="107" spans="3:13">
      <c r="C107" s="3"/>
      <c r="F107" s="3"/>
      <c r="G107" s="3"/>
      <c r="H107" s="3"/>
      <c r="I107" s="3"/>
      <c r="J107" s="3"/>
      <c r="K107" s="3"/>
      <c r="L107" s="3"/>
      <c r="M107" s="3"/>
    </row>
    <row r="108" spans="3:13">
      <c r="C108" s="3"/>
      <c r="F108" s="3"/>
      <c r="G108" s="3"/>
      <c r="H108" s="3"/>
      <c r="I108" s="3"/>
      <c r="J108" s="3"/>
      <c r="K108" s="3"/>
      <c r="L108" s="3"/>
      <c r="M108" s="3"/>
    </row>
    <row r="109" spans="3:13">
      <c r="C109" s="3"/>
      <c r="F109" s="3"/>
      <c r="G109" s="3"/>
      <c r="H109" s="3"/>
      <c r="I109" s="3"/>
      <c r="J109" s="3"/>
      <c r="K109" s="3"/>
      <c r="L109" s="3"/>
      <c r="M109" s="3"/>
    </row>
    <row r="110" spans="3:13">
      <c r="C110" s="3"/>
      <c r="F110" s="3"/>
      <c r="G110" s="3"/>
      <c r="H110" s="3"/>
      <c r="I110" s="3"/>
      <c r="J110" s="3"/>
      <c r="K110" s="3"/>
      <c r="L110" s="3"/>
      <c r="M110" s="3"/>
    </row>
    <row r="111" spans="3:13">
      <c r="C111" s="3"/>
      <c r="F111" s="3"/>
      <c r="G111" s="3"/>
      <c r="H111" s="3"/>
      <c r="I111" s="3"/>
      <c r="J111" s="3"/>
      <c r="K111" s="3"/>
      <c r="L111" s="3"/>
      <c r="M111" s="3"/>
    </row>
    <row r="112" spans="3:13">
      <c r="C112" s="3"/>
      <c r="F112" s="3"/>
      <c r="G112" s="3"/>
      <c r="H112" s="3"/>
      <c r="I112" s="3"/>
      <c r="J112" s="3"/>
      <c r="K112" s="3"/>
      <c r="L112" s="3"/>
      <c r="M112" s="3"/>
    </row>
    <row r="114" spans="3:13">
      <c r="C114" s="3"/>
      <c r="F114" s="3"/>
      <c r="G114" s="3"/>
      <c r="H114" s="3"/>
      <c r="I114" s="3"/>
      <c r="J114" s="3"/>
      <c r="K114" s="3"/>
      <c r="L114" s="3"/>
      <c r="M114" s="3"/>
    </row>
    <row r="115" spans="3:13">
      <c r="C115" s="3"/>
      <c r="F115" s="3"/>
      <c r="G115" s="3"/>
      <c r="H115" s="3"/>
      <c r="I115" s="3"/>
      <c r="J115" s="3"/>
      <c r="K115" s="3"/>
      <c r="L115" s="3"/>
      <c r="M115" s="3"/>
    </row>
    <row r="116" spans="3:13">
      <c r="C116" s="3"/>
      <c r="F116" s="3"/>
      <c r="G116" s="3"/>
      <c r="H116" s="3"/>
      <c r="I116" s="3"/>
      <c r="J116" s="3"/>
      <c r="K116" s="3"/>
      <c r="L116" s="3"/>
      <c r="M116" s="3"/>
    </row>
    <row r="117" spans="3:13">
      <c r="C117" s="3"/>
      <c r="F117" s="3"/>
      <c r="G117" s="3"/>
      <c r="H117" s="3"/>
      <c r="I117" s="3"/>
      <c r="J117" s="3"/>
      <c r="K117" s="3"/>
      <c r="L117" s="3"/>
      <c r="M117" s="3"/>
    </row>
    <row r="118" spans="3:13">
      <c r="C118" s="3"/>
      <c r="F118" s="3"/>
      <c r="G118" s="3"/>
      <c r="H118" s="3"/>
      <c r="I118" s="3"/>
      <c r="J118" s="3"/>
      <c r="K118" s="3"/>
      <c r="L118" s="3"/>
      <c r="M118" s="3"/>
    </row>
    <row r="119" spans="3:13">
      <c r="C119" s="3"/>
      <c r="F119" s="3"/>
      <c r="G119" s="3"/>
      <c r="H119" s="3"/>
      <c r="I119" s="3"/>
      <c r="J119" s="3"/>
      <c r="K119" s="3"/>
      <c r="L119" s="3"/>
      <c r="M119" s="3"/>
    </row>
    <row r="120" spans="3:13">
      <c r="C120" s="3"/>
      <c r="F120" s="3"/>
      <c r="G120" s="3"/>
      <c r="H120" s="3"/>
      <c r="I120" s="3"/>
      <c r="J120" s="3"/>
      <c r="K120" s="3"/>
      <c r="L120" s="3"/>
      <c r="M120" s="3"/>
    </row>
    <row r="121" spans="3:13">
      <c r="C121" s="3"/>
      <c r="F121" s="3"/>
      <c r="G121" s="3"/>
      <c r="H121" s="3"/>
      <c r="I121" s="3"/>
      <c r="J121" s="3"/>
      <c r="K121" s="3"/>
      <c r="L121" s="3"/>
      <c r="M121" s="3"/>
    </row>
    <row r="122" spans="3:13">
      <c r="C122" s="3"/>
      <c r="F122" s="3"/>
      <c r="G122" s="3"/>
      <c r="H122" s="3"/>
      <c r="I122" s="3"/>
      <c r="J122" s="3"/>
      <c r="K122" s="3"/>
      <c r="L122" s="3"/>
      <c r="M122" s="3"/>
    </row>
    <row r="123" spans="3:13">
      <c r="C123" s="3"/>
      <c r="F123" s="3"/>
      <c r="G123" s="3"/>
      <c r="H123" s="3"/>
      <c r="I123" s="3"/>
      <c r="J123" s="3"/>
      <c r="K123" s="3"/>
      <c r="L123" s="3"/>
      <c r="M123" s="3"/>
    </row>
    <row r="124" spans="3:13">
      <c r="C124" s="3"/>
      <c r="F124" s="3"/>
      <c r="G124" s="3"/>
      <c r="H124" s="3"/>
      <c r="I124" s="3"/>
      <c r="J124" s="3"/>
      <c r="K124" s="3"/>
      <c r="L124" s="3"/>
      <c r="M124" s="3"/>
    </row>
    <row r="125" spans="3:13">
      <c r="C125" s="3"/>
      <c r="F125" s="3"/>
      <c r="G125" s="3"/>
      <c r="H125" s="3"/>
      <c r="I125" s="3"/>
      <c r="J125" s="3"/>
      <c r="K125" s="3"/>
      <c r="L125" s="3"/>
      <c r="M125" s="3"/>
    </row>
    <row r="126" spans="3:13">
      <c r="C126" s="3"/>
      <c r="F126" s="3"/>
      <c r="G126" s="3"/>
      <c r="H126" s="3"/>
      <c r="I126" s="3"/>
      <c r="J126" s="3"/>
      <c r="K126" s="3"/>
      <c r="L126" s="3"/>
      <c r="M126" s="3"/>
    </row>
    <row r="127" spans="3:13">
      <c r="C127" s="3"/>
      <c r="F127" s="3"/>
      <c r="G127" s="3"/>
      <c r="H127" s="3"/>
      <c r="I127" s="3"/>
      <c r="J127" s="3"/>
      <c r="K127" s="3"/>
      <c r="L127" s="3"/>
      <c r="M127" s="3"/>
    </row>
    <row r="128" spans="3:13">
      <c r="C128" s="3"/>
      <c r="F128" s="3"/>
      <c r="G128" s="3"/>
      <c r="H128" s="3"/>
      <c r="I128" s="3"/>
      <c r="J128" s="3"/>
      <c r="K128" s="3"/>
      <c r="L128" s="3"/>
      <c r="M128" s="3"/>
    </row>
    <row r="129" spans="3:13">
      <c r="C129" s="3"/>
      <c r="F129" s="3"/>
      <c r="G129" s="3"/>
      <c r="H129" s="3"/>
      <c r="I129" s="3"/>
      <c r="J129" s="3"/>
      <c r="K129" s="3"/>
      <c r="L129" s="3"/>
      <c r="M129" s="3"/>
    </row>
    <row r="130" spans="3:13">
      <c r="C130" s="3"/>
      <c r="F130" s="3"/>
      <c r="G130" s="3"/>
      <c r="H130" s="3"/>
      <c r="I130" s="3"/>
      <c r="J130" s="3"/>
      <c r="K130" s="3"/>
      <c r="L130" s="3"/>
      <c r="M130" s="3"/>
    </row>
    <row r="131" spans="3:13">
      <c r="C131" s="3"/>
      <c r="F131" s="3"/>
      <c r="G131" s="3"/>
      <c r="H131" s="3"/>
      <c r="I131" s="3"/>
      <c r="J131" s="3"/>
      <c r="K131" s="3"/>
      <c r="L131" s="3"/>
      <c r="M131" s="3"/>
    </row>
    <row r="132" spans="3:13">
      <c r="C132" s="3"/>
      <c r="F132" s="3"/>
      <c r="G132" s="3"/>
      <c r="H132" s="3"/>
      <c r="I132" s="3"/>
      <c r="J132" s="3"/>
      <c r="K132" s="3"/>
      <c r="L132" s="3"/>
      <c r="M132" s="3"/>
    </row>
    <row r="133" spans="3:13">
      <c r="C133" s="3"/>
      <c r="F133" s="3"/>
      <c r="G133" s="3"/>
      <c r="H133" s="3"/>
      <c r="I133" s="3"/>
      <c r="J133" s="3"/>
      <c r="K133" s="3"/>
      <c r="L133" s="3"/>
      <c r="M133" s="3"/>
    </row>
    <row r="134" spans="3:13">
      <c r="C134" s="3"/>
      <c r="F134" s="3"/>
      <c r="G134" s="3"/>
      <c r="H134" s="3"/>
      <c r="I134" s="3"/>
      <c r="J134" s="3"/>
      <c r="K134" s="3"/>
      <c r="L134" s="3"/>
      <c r="M134" s="3"/>
    </row>
    <row r="135" spans="3:13">
      <c r="C135" s="3"/>
      <c r="F135" s="3"/>
      <c r="G135" s="3"/>
      <c r="H135" s="3"/>
      <c r="I135" s="3"/>
      <c r="J135" s="3"/>
      <c r="K135" s="3"/>
      <c r="L135" s="3"/>
      <c r="M135" s="3"/>
    </row>
    <row r="136" spans="3:13">
      <c r="C136" s="3"/>
      <c r="F136" s="3"/>
      <c r="G136" s="3"/>
      <c r="H136" s="3"/>
      <c r="I136" s="3"/>
      <c r="J136" s="3"/>
      <c r="K136" s="3"/>
      <c r="L136" s="3"/>
      <c r="M136" s="3"/>
    </row>
    <row r="137" spans="3:13">
      <c r="C137" s="3"/>
      <c r="F137" s="3"/>
      <c r="G137" s="3"/>
      <c r="H137" s="3"/>
      <c r="I137" s="3"/>
      <c r="J137" s="3"/>
      <c r="K137" s="3"/>
      <c r="L137" s="3"/>
      <c r="M137" s="3"/>
    </row>
    <row r="138" spans="3:13">
      <c r="C138" s="3"/>
      <c r="F138" s="3"/>
      <c r="G138" s="3"/>
      <c r="H138" s="3"/>
      <c r="I138" s="3"/>
      <c r="J138" s="3"/>
      <c r="K138" s="3"/>
      <c r="L138" s="3"/>
      <c r="M138" s="3"/>
    </row>
    <row r="139" spans="3:13">
      <c r="C139" s="3"/>
      <c r="F139" s="3"/>
      <c r="G139" s="3"/>
      <c r="H139" s="3"/>
      <c r="I139" s="3"/>
      <c r="J139" s="3"/>
      <c r="K139" s="3"/>
      <c r="L139" s="3"/>
      <c r="M139" s="3"/>
    </row>
    <row r="140" spans="3:13">
      <c r="C140" s="3"/>
      <c r="F140" s="3"/>
      <c r="G140" s="3"/>
      <c r="H140" s="3"/>
      <c r="I140" s="3"/>
      <c r="J140" s="3"/>
      <c r="K140" s="3"/>
      <c r="L140" s="3"/>
      <c r="M140" s="3"/>
    </row>
    <row r="141" spans="3:13">
      <c r="C141" s="3"/>
      <c r="F141" s="3"/>
      <c r="G141" s="3"/>
      <c r="H141" s="3"/>
      <c r="I141" s="3"/>
      <c r="J141" s="3"/>
      <c r="K141" s="3"/>
      <c r="L141" s="3"/>
      <c r="M141" s="3"/>
    </row>
    <row r="142" spans="3:13">
      <c r="C142" s="3"/>
      <c r="F142" s="3"/>
      <c r="G142" s="3"/>
      <c r="H142" s="3"/>
      <c r="I142" s="3"/>
      <c r="J142" s="3"/>
      <c r="K142" s="3"/>
      <c r="L142" s="3"/>
      <c r="M142" s="3"/>
    </row>
    <row r="143" spans="3:13">
      <c r="C143" s="3"/>
      <c r="F143" s="3"/>
      <c r="G143" s="3"/>
      <c r="H143" s="3"/>
      <c r="I143" s="3"/>
      <c r="J143" s="3"/>
      <c r="K143" s="3"/>
      <c r="L143" s="3"/>
      <c r="M143" s="3"/>
    </row>
    <row r="144" spans="3:13">
      <c r="C144" s="3"/>
      <c r="F144" s="3"/>
      <c r="G144" s="3"/>
      <c r="H144" s="3"/>
      <c r="I144" s="3"/>
      <c r="J144" s="3"/>
      <c r="K144" s="3"/>
      <c r="L144" s="3"/>
      <c r="M144" s="3"/>
    </row>
    <row r="145" spans="3:13">
      <c r="C145" s="3"/>
      <c r="F145" s="3"/>
      <c r="G145" s="3"/>
      <c r="H145" s="3"/>
      <c r="I145" s="3"/>
      <c r="J145" s="3"/>
      <c r="K145" s="3"/>
      <c r="L145" s="3"/>
      <c r="M145" s="3"/>
    </row>
    <row r="146" spans="3:13">
      <c r="C146" s="3"/>
      <c r="F146" s="3"/>
      <c r="G146" s="3"/>
      <c r="H146" s="3"/>
      <c r="I146" s="3"/>
      <c r="J146" s="3"/>
      <c r="K146" s="3"/>
      <c r="L146" s="3"/>
      <c r="M146" s="3"/>
    </row>
    <row r="147" spans="3:13">
      <c r="C147" s="3"/>
      <c r="F147" s="3"/>
      <c r="G147" s="3"/>
      <c r="H147" s="3"/>
      <c r="I147" s="3"/>
      <c r="J147" s="3"/>
      <c r="K147" s="3"/>
      <c r="L147" s="3"/>
      <c r="M147" s="3"/>
    </row>
    <row r="148" spans="3:13">
      <c r="C148" s="3"/>
      <c r="F148" s="3"/>
      <c r="G148" s="3"/>
      <c r="H148" s="3"/>
      <c r="I148" s="3"/>
      <c r="J148" s="3"/>
      <c r="K148" s="3"/>
      <c r="L148" s="3"/>
      <c r="M148" s="3"/>
    </row>
    <row r="149" spans="3:13">
      <c r="C149" s="3"/>
      <c r="F149" s="3"/>
      <c r="G149" s="3"/>
      <c r="H149" s="3"/>
      <c r="I149" s="3"/>
      <c r="J149" s="3"/>
      <c r="K149" s="3"/>
      <c r="L149" s="3"/>
      <c r="M149" s="3"/>
    </row>
    <row r="150" spans="3:13">
      <c r="C150" s="3"/>
      <c r="F150" s="3"/>
      <c r="G150" s="3"/>
      <c r="H150" s="3"/>
      <c r="I150" s="3"/>
      <c r="J150" s="3"/>
      <c r="K150" s="3"/>
      <c r="L150" s="3"/>
      <c r="M150" s="3"/>
    </row>
    <row r="151" spans="3:13">
      <c r="C151" s="3"/>
      <c r="F151" s="3"/>
      <c r="G151" s="3"/>
      <c r="H151" s="3"/>
      <c r="I151" s="3"/>
      <c r="J151" s="3"/>
      <c r="K151" s="3"/>
      <c r="L151" s="3"/>
      <c r="M151" s="3"/>
    </row>
    <row r="152" spans="3:13">
      <c r="C152" s="3"/>
      <c r="F152" s="3"/>
      <c r="G152" s="3"/>
      <c r="H152" s="3"/>
      <c r="I152" s="3"/>
      <c r="J152" s="3"/>
      <c r="K152" s="3"/>
      <c r="L152" s="3"/>
      <c r="M152" s="3"/>
    </row>
    <row r="153" spans="3:13">
      <c r="C153" s="3"/>
      <c r="F153" s="3"/>
      <c r="G153" s="3"/>
      <c r="H153" s="3"/>
      <c r="I153" s="3"/>
      <c r="J153" s="3"/>
      <c r="K153" s="3"/>
      <c r="L153" s="3"/>
      <c r="M153" s="3"/>
    </row>
    <row r="154" spans="3:13">
      <c r="C154" s="3"/>
      <c r="F154" s="3"/>
      <c r="G154" s="3"/>
      <c r="H154" s="3"/>
      <c r="I154" s="3"/>
      <c r="J154" s="3"/>
      <c r="K154" s="3"/>
      <c r="L154" s="3"/>
      <c r="M154" s="3"/>
    </row>
    <row r="155" spans="3:13">
      <c r="C155" s="3"/>
      <c r="F155" s="3"/>
      <c r="G155" s="3"/>
      <c r="H155" s="3"/>
      <c r="I155" s="3"/>
      <c r="J155" s="3"/>
      <c r="K155" s="3"/>
      <c r="L155" s="3"/>
      <c r="M155" s="3"/>
    </row>
    <row r="156" spans="3:13">
      <c r="C156" s="3"/>
      <c r="F156" s="3"/>
      <c r="G156" s="3"/>
      <c r="H156" s="3"/>
      <c r="I156" s="3"/>
      <c r="J156" s="3"/>
      <c r="K156" s="3"/>
      <c r="L156" s="3"/>
      <c r="M156" s="3"/>
    </row>
    <row r="157" spans="3:13">
      <c r="C157" s="3"/>
      <c r="F157" s="3"/>
      <c r="G157" s="3"/>
      <c r="H157" s="3"/>
      <c r="I157" s="3"/>
      <c r="J157" s="3"/>
      <c r="K157" s="3"/>
      <c r="L157" s="3"/>
      <c r="M157" s="3"/>
    </row>
    <row r="158" spans="3:13">
      <c r="C158" s="3"/>
      <c r="F158" s="3"/>
      <c r="G158" s="3"/>
      <c r="H158" s="3"/>
      <c r="I158" s="3"/>
      <c r="J158" s="3"/>
      <c r="K158" s="3"/>
      <c r="L158" s="3"/>
      <c r="M158" s="3"/>
    </row>
    <row r="159" spans="3:13">
      <c r="C159" s="3"/>
      <c r="F159" s="3"/>
      <c r="G159" s="3"/>
      <c r="H159" s="3"/>
      <c r="I159" s="3"/>
      <c r="J159" s="3"/>
      <c r="K159" s="3"/>
      <c r="L159" s="3"/>
      <c r="M159" s="3"/>
    </row>
    <row r="160" spans="3:13">
      <c r="C160" s="3"/>
      <c r="F160" s="3"/>
      <c r="G160" s="3"/>
      <c r="H160" s="3"/>
      <c r="I160" s="3"/>
      <c r="J160" s="3"/>
      <c r="K160" s="3"/>
      <c r="L160" s="3"/>
      <c r="M160" s="3"/>
    </row>
    <row r="161" spans="3:13">
      <c r="C161" s="3"/>
      <c r="F161" s="3"/>
      <c r="G161" s="3"/>
      <c r="H161" s="3"/>
      <c r="I161" s="3"/>
      <c r="J161" s="3"/>
      <c r="K161" s="3"/>
      <c r="L161" s="3"/>
      <c r="M161" s="3"/>
    </row>
    <row r="162" spans="3:13">
      <c r="C162" s="3"/>
      <c r="F162" s="3"/>
      <c r="G162" s="3"/>
      <c r="H162" s="3"/>
      <c r="I162" s="3"/>
      <c r="J162" s="3"/>
      <c r="K162" s="3"/>
      <c r="L162" s="3"/>
      <c r="M162" s="3"/>
    </row>
    <row r="163" spans="3:13">
      <c r="C163" s="3"/>
      <c r="F163" s="3"/>
      <c r="G163" s="3"/>
      <c r="H163" s="3"/>
      <c r="I163" s="3"/>
      <c r="J163" s="3"/>
      <c r="K163" s="3"/>
      <c r="L163" s="3"/>
      <c r="M163" s="3"/>
    </row>
    <row r="164" spans="3:13">
      <c r="C164" s="3"/>
      <c r="F164" s="3"/>
      <c r="G164" s="3"/>
      <c r="H164" s="3"/>
      <c r="I164" s="3"/>
      <c r="J164" s="3"/>
      <c r="K164" s="3"/>
      <c r="L164" s="3"/>
      <c r="M164" s="3"/>
    </row>
    <row r="165" spans="3:13">
      <c r="C165" s="3"/>
      <c r="F165" s="3"/>
      <c r="G165" s="3"/>
      <c r="H165" s="3"/>
      <c r="I165" s="3"/>
      <c r="J165" s="3"/>
      <c r="K165" s="3"/>
      <c r="L165" s="3"/>
      <c r="M165" s="3"/>
    </row>
    <row r="166" spans="3:13">
      <c r="C166" s="3"/>
      <c r="F166" s="3"/>
      <c r="G166" s="3"/>
      <c r="H166" s="3"/>
      <c r="I166" s="3"/>
      <c r="J166" s="3"/>
      <c r="K166" s="3"/>
      <c r="L166" s="3"/>
      <c r="M166" s="3"/>
    </row>
    <row r="167" spans="3:13">
      <c r="C167" s="3"/>
      <c r="F167" s="3"/>
      <c r="G167" s="3"/>
      <c r="H167" s="3"/>
      <c r="I167" s="3"/>
      <c r="J167" s="3"/>
      <c r="K167" s="3"/>
      <c r="L167" s="3"/>
      <c r="M167" s="3"/>
    </row>
    <row r="168" spans="3:13">
      <c r="C168" s="3"/>
      <c r="F168" s="3"/>
      <c r="G168" s="3"/>
      <c r="H168" s="3"/>
      <c r="I168" s="3"/>
      <c r="J168" s="3"/>
      <c r="K168" s="3"/>
      <c r="L168" s="3"/>
      <c r="M168" s="3"/>
    </row>
    <row r="169" spans="3:13">
      <c r="C169" s="3"/>
      <c r="F169" s="3"/>
      <c r="G169" s="3"/>
      <c r="H169" s="3"/>
      <c r="I169" s="3"/>
      <c r="J169" s="3"/>
      <c r="K169" s="3"/>
      <c r="L169" s="3"/>
      <c r="M169" s="3"/>
    </row>
    <row r="170" spans="3:13">
      <c r="C170" s="3"/>
      <c r="F170" s="3"/>
      <c r="G170" s="3"/>
      <c r="H170" s="3"/>
      <c r="I170" s="3"/>
      <c r="J170" s="3"/>
      <c r="K170" s="3"/>
      <c r="L170" s="3"/>
      <c r="M170" s="3"/>
    </row>
    <row r="171" spans="3:13">
      <c r="C171" s="3"/>
      <c r="F171" s="3"/>
      <c r="G171" s="3"/>
      <c r="H171" s="3"/>
      <c r="I171" s="3"/>
      <c r="J171" s="3"/>
      <c r="K171" s="3"/>
      <c r="L171" s="3"/>
      <c r="M171" s="3"/>
    </row>
    <row r="172" spans="3:13">
      <c r="C172" s="3"/>
      <c r="F172" s="3"/>
      <c r="G172" s="3"/>
      <c r="H172" s="3"/>
      <c r="I172" s="3"/>
      <c r="J172" s="3"/>
      <c r="K172" s="3"/>
      <c r="L172" s="3"/>
      <c r="M172" s="3"/>
    </row>
    <row r="173" spans="3:13">
      <c r="C173" s="3"/>
      <c r="F173" s="3"/>
      <c r="G173" s="3"/>
      <c r="H173" s="3"/>
      <c r="I173" s="3"/>
      <c r="J173" s="3"/>
      <c r="K173" s="3"/>
      <c r="L173" s="3"/>
      <c r="M173" s="3"/>
    </row>
    <row r="174" spans="3:13">
      <c r="C174" s="3"/>
      <c r="F174" s="3"/>
      <c r="G174" s="3"/>
      <c r="H174" s="3"/>
      <c r="I174" s="3"/>
      <c r="J174" s="3"/>
      <c r="K174" s="3"/>
      <c r="L174" s="3"/>
      <c r="M174" s="3"/>
    </row>
    <row r="175" spans="3:13">
      <c r="C175" s="3"/>
      <c r="F175" s="3"/>
      <c r="G175" s="3"/>
      <c r="H175" s="3"/>
      <c r="I175" s="3"/>
      <c r="J175" s="3"/>
      <c r="K175" s="3"/>
      <c r="L175" s="3"/>
      <c r="M175" s="3"/>
    </row>
    <row r="176" spans="3:13">
      <c r="C176" s="3"/>
      <c r="F176" s="3"/>
      <c r="G176" s="3"/>
      <c r="H176" s="3"/>
      <c r="I176" s="3"/>
      <c r="J176" s="3"/>
      <c r="K176" s="3"/>
      <c r="L176" s="3"/>
      <c r="M176" s="3"/>
    </row>
    <row r="177" spans="3:13">
      <c r="C177" s="3"/>
      <c r="F177" s="3"/>
      <c r="G177" s="3"/>
      <c r="H177" s="3"/>
      <c r="I177" s="3"/>
      <c r="J177" s="3"/>
      <c r="K177" s="3"/>
      <c r="L177" s="3"/>
      <c r="M177" s="3"/>
    </row>
    <row r="178" spans="3:13">
      <c r="C178" s="3"/>
      <c r="F178" s="3"/>
      <c r="G178" s="3"/>
      <c r="H178" s="3"/>
      <c r="I178" s="3"/>
      <c r="J178" s="3"/>
      <c r="K178" s="3"/>
      <c r="L178" s="3"/>
      <c r="M178" s="3"/>
    </row>
    <row r="179" spans="3:13">
      <c r="C179" s="3"/>
      <c r="F179" s="3"/>
      <c r="G179" s="3"/>
      <c r="H179" s="3"/>
      <c r="I179" s="3"/>
      <c r="J179" s="3"/>
      <c r="K179" s="3"/>
      <c r="L179" s="3"/>
      <c r="M179" s="3"/>
    </row>
    <row r="180" spans="3:13">
      <c r="C180" s="3"/>
      <c r="F180" s="3"/>
      <c r="G180" s="3"/>
      <c r="H180" s="3"/>
      <c r="I180" s="3"/>
      <c r="J180" s="3"/>
      <c r="K180" s="3"/>
      <c r="L180" s="3"/>
      <c r="M180" s="3"/>
    </row>
    <row r="181" spans="3:13">
      <c r="C181" s="3"/>
      <c r="F181" s="3"/>
      <c r="G181" s="3"/>
      <c r="H181" s="3"/>
      <c r="I181" s="3"/>
      <c r="J181" s="3"/>
      <c r="K181" s="3"/>
      <c r="L181" s="3"/>
      <c r="M181" s="3"/>
    </row>
    <row r="182" spans="3:13">
      <c r="C182" s="3"/>
      <c r="F182" s="3"/>
      <c r="G182" s="3"/>
      <c r="H182" s="3"/>
      <c r="I182" s="3"/>
      <c r="J182" s="3"/>
      <c r="K182" s="3"/>
      <c r="L182" s="3"/>
      <c r="M182" s="3"/>
    </row>
    <row r="183" spans="3:13">
      <c r="C183" s="3"/>
      <c r="F183" s="3"/>
      <c r="G183" s="3"/>
      <c r="H183" s="3"/>
      <c r="I183" s="3"/>
      <c r="J183" s="3"/>
      <c r="K183" s="3"/>
      <c r="L183" s="3"/>
      <c r="M183" s="3"/>
    </row>
    <row r="184" spans="3:13">
      <c r="C184" s="3"/>
      <c r="F184" s="3"/>
      <c r="G184" s="3"/>
      <c r="H184" s="3"/>
      <c r="I184" s="3"/>
      <c r="J184" s="3"/>
      <c r="K184" s="3"/>
      <c r="L184" s="3"/>
      <c r="M184" s="3"/>
    </row>
    <row r="185" spans="3:13">
      <c r="C185" s="3"/>
      <c r="F185" s="3"/>
      <c r="G185" s="3"/>
      <c r="H185" s="3"/>
      <c r="I185" s="3"/>
      <c r="J185" s="3"/>
      <c r="K185" s="3"/>
      <c r="L185" s="3"/>
      <c r="M185" s="3"/>
    </row>
    <row r="186" spans="3:13">
      <c r="C186" s="3"/>
      <c r="F186" s="3"/>
      <c r="G186" s="3"/>
      <c r="H186" s="3"/>
      <c r="I186" s="3"/>
      <c r="J186" s="3"/>
      <c r="K186" s="3"/>
      <c r="L186" s="3"/>
      <c r="M186" s="3"/>
    </row>
    <row r="187" spans="3:13">
      <c r="C187" s="3"/>
      <c r="F187" s="3"/>
      <c r="G187" s="3"/>
      <c r="H187" s="3"/>
      <c r="I187" s="3"/>
      <c r="J187" s="3"/>
      <c r="K187" s="3"/>
      <c r="L187" s="3"/>
      <c r="M187" s="3"/>
    </row>
    <row r="188" spans="3:13">
      <c r="C188" s="3"/>
      <c r="F188" s="3"/>
      <c r="G188" s="3"/>
      <c r="H188" s="3"/>
      <c r="I188" s="3"/>
      <c r="J188" s="3"/>
      <c r="K188" s="3"/>
      <c r="L188" s="3"/>
      <c r="M188" s="3"/>
    </row>
    <row r="189" spans="3:13">
      <c r="C189" s="3"/>
      <c r="F189" s="3"/>
      <c r="G189" s="3"/>
      <c r="H189" s="3"/>
      <c r="I189" s="3"/>
      <c r="J189" s="3"/>
      <c r="K189" s="3"/>
      <c r="L189" s="3"/>
      <c r="M189" s="3"/>
    </row>
    <row r="190" spans="3:13">
      <c r="C190" s="3"/>
      <c r="F190" s="3"/>
      <c r="G190" s="3"/>
      <c r="H190" s="3"/>
      <c r="I190" s="3"/>
      <c r="J190" s="3"/>
      <c r="K190" s="3"/>
      <c r="L190" s="3"/>
      <c r="M190" s="3"/>
    </row>
    <row r="191" spans="3:13">
      <c r="C191" s="3"/>
      <c r="F191" s="3"/>
      <c r="G191" s="3"/>
      <c r="H191" s="3"/>
      <c r="I191" s="3"/>
      <c r="J191" s="3"/>
      <c r="K191" s="3"/>
      <c r="L191" s="3"/>
      <c r="M191" s="3"/>
    </row>
    <row r="192" spans="3:13">
      <c r="C192" s="3"/>
      <c r="F192" s="3"/>
      <c r="G192" s="3"/>
      <c r="H192" s="3"/>
      <c r="I192" s="3"/>
      <c r="J192" s="3"/>
      <c r="K192" s="3"/>
      <c r="L192" s="3"/>
      <c r="M192" s="3"/>
    </row>
    <row r="193" spans="3:13">
      <c r="C193" s="3"/>
      <c r="F193" s="3"/>
      <c r="G193" s="3"/>
      <c r="H193" s="3"/>
      <c r="I193" s="3"/>
      <c r="J193" s="3"/>
      <c r="K193" s="3"/>
      <c r="L193" s="3"/>
      <c r="M193" s="3"/>
    </row>
    <row r="194" spans="3:13">
      <c r="C194" s="3"/>
      <c r="F194" s="3"/>
      <c r="G194" s="3"/>
      <c r="H194" s="3"/>
      <c r="I194" s="3"/>
      <c r="J194" s="3"/>
      <c r="K194" s="3"/>
      <c r="L194" s="3"/>
      <c r="M194" s="3"/>
    </row>
    <row r="195" spans="3:13">
      <c r="C195" s="3"/>
      <c r="F195" s="3"/>
      <c r="G195" s="3"/>
      <c r="H195" s="3"/>
      <c r="I195" s="3"/>
      <c r="J195" s="3"/>
      <c r="K195" s="3"/>
      <c r="L195" s="3"/>
      <c r="M195" s="3"/>
    </row>
    <row r="197" spans="3:13">
      <c r="C197" s="3"/>
      <c r="F197" s="3"/>
      <c r="G197" s="3"/>
      <c r="H197" s="3"/>
      <c r="I197" s="3"/>
      <c r="J197" s="3"/>
      <c r="K197" s="3"/>
      <c r="L197" s="3"/>
      <c r="M197" s="3"/>
    </row>
    <row r="198" spans="3:13">
      <c r="C198" s="3"/>
      <c r="F198" s="3"/>
      <c r="G198" s="3"/>
      <c r="H198" s="3"/>
      <c r="I198" s="3"/>
      <c r="J198" s="3"/>
      <c r="K198" s="3"/>
      <c r="L198" s="3"/>
      <c r="M198" s="3"/>
    </row>
    <row r="199" spans="3:13">
      <c r="C199" s="3"/>
      <c r="F199" s="3"/>
      <c r="G199" s="3"/>
      <c r="H199" s="3"/>
      <c r="I199" s="3"/>
      <c r="J199" s="3"/>
      <c r="K199" s="3"/>
      <c r="L199" s="3"/>
      <c r="M199" s="3"/>
    </row>
    <row r="200" spans="3:13">
      <c r="C200" s="3"/>
      <c r="F200" s="3"/>
      <c r="G200" s="3"/>
      <c r="H200" s="3"/>
      <c r="I200" s="3"/>
      <c r="J200" s="3"/>
      <c r="K200" s="3"/>
      <c r="L200" s="3"/>
      <c r="M200" s="3"/>
    </row>
    <row r="201" spans="3:13">
      <c r="C201" s="3"/>
      <c r="F201" s="3"/>
      <c r="G201" s="3"/>
      <c r="H201" s="3"/>
      <c r="I201" s="3"/>
      <c r="J201" s="3"/>
      <c r="K201" s="3"/>
      <c r="L201" s="3"/>
      <c r="M201" s="3"/>
    </row>
    <row r="202" spans="3:13">
      <c r="C202" s="3"/>
      <c r="F202" s="3"/>
      <c r="G202" s="3"/>
      <c r="H202" s="3"/>
      <c r="I202" s="3"/>
      <c r="J202" s="3"/>
      <c r="K202" s="3"/>
      <c r="L202" s="3"/>
      <c r="M202" s="3"/>
    </row>
    <row r="203" spans="3:13">
      <c r="C203" s="3"/>
      <c r="F203" s="3"/>
      <c r="G203" s="3"/>
      <c r="H203" s="3"/>
      <c r="I203" s="3"/>
      <c r="J203" s="3"/>
      <c r="K203" s="3"/>
      <c r="L203" s="3"/>
      <c r="M203" s="3"/>
    </row>
    <row r="204" spans="3:13">
      <c r="C204" s="3"/>
      <c r="F204" s="3"/>
      <c r="G204" s="3"/>
      <c r="H204" s="3"/>
      <c r="I204" s="3"/>
      <c r="J204" s="3"/>
      <c r="K204" s="3"/>
      <c r="L204" s="3"/>
      <c r="M204" s="3"/>
    </row>
    <row r="205" spans="3:13">
      <c r="C205" s="3"/>
      <c r="F205" s="3"/>
      <c r="G205" s="3"/>
      <c r="H205" s="3"/>
      <c r="I205" s="3"/>
      <c r="J205" s="3"/>
      <c r="K205" s="3"/>
      <c r="L205" s="3"/>
      <c r="M205" s="3"/>
    </row>
    <row r="206" spans="3:13">
      <c r="C206" s="3"/>
      <c r="F206" s="3"/>
      <c r="G206" s="3"/>
      <c r="H206" s="3"/>
      <c r="I206" s="3"/>
      <c r="J206" s="3"/>
      <c r="K206" s="3"/>
      <c r="L206" s="3"/>
      <c r="M206" s="3"/>
    </row>
    <row r="207" spans="3:13">
      <c r="C207" s="3"/>
      <c r="F207" s="3"/>
      <c r="G207" s="3"/>
      <c r="H207" s="3"/>
      <c r="I207" s="3"/>
      <c r="J207" s="3"/>
      <c r="K207" s="3"/>
      <c r="L207" s="3"/>
      <c r="M207" s="3"/>
    </row>
    <row r="208" spans="3:13">
      <c r="C208" s="3"/>
      <c r="F208" s="3"/>
      <c r="G208" s="3"/>
      <c r="H208" s="3"/>
      <c r="I208" s="3"/>
      <c r="J208" s="3"/>
      <c r="K208" s="3"/>
      <c r="L208" s="3"/>
      <c r="M208" s="3"/>
    </row>
    <row r="209" spans="3:13">
      <c r="C209" s="3"/>
      <c r="F209" s="3"/>
      <c r="G209" s="3"/>
      <c r="H209" s="3"/>
      <c r="I209" s="3"/>
      <c r="J209" s="3"/>
      <c r="K209" s="3"/>
      <c r="L209" s="3"/>
      <c r="M209" s="3"/>
    </row>
    <row r="210" spans="3:13">
      <c r="C210" s="3"/>
      <c r="F210" s="3"/>
      <c r="G210" s="3"/>
      <c r="H210" s="3"/>
      <c r="I210" s="3"/>
      <c r="J210" s="3"/>
      <c r="K210" s="3"/>
      <c r="L210" s="3"/>
      <c r="M210" s="3"/>
    </row>
    <row r="211" spans="3:13">
      <c r="C211" s="3"/>
      <c r="F211" s="3"/>
      <c r="G211" s="3"/>
      <c r="H211" s="3"/>
      <c r="I211" s="3"/>
      <c r="J211" s="3"/>
      <c r="K211" s="3"/>
      <c r="L211" s="3"/>
      <c r="M211" s="3"/>
    </row>
    <row r="212" spans="3:13">
      <c r="C212" s="3"/>
      <c r="F212" s="3"/>
      <c r="G212" s="3"/>
      <c r="H212" s="3"/>
      <c r="I212" s="3"/>
      <c r="J212" s="3"/>
      <c r="K212" s="3"/>
      <c r="L212" s="3"/>
      <c r="M212" s="3"/>
    </row>
    <row r="213" spans="3:13">
      <c r="C213" s="3"/>
      <c r="F213" s="3"/>
      <c r="G213" s="3"/>
      <c r="H213" s="3"/>
      <c r="I213" s="3"/>
      <c r="J213" s="3"/>
      <c r="K213" s="3"/>
      <c r="L213" s="3"/>
      <c r="M213" s="3"/>
    </row>
    <row r="214" spans="3:13">
      <c r="C214" s="3"/>
      <c r="F214" s="3"/>
      <c r="G214" s="3"/>
      <c r="H214" s="3"/>
      <c r="I214" s="3"/>
      <c r="J214" s="3"/>
      <c r="K214" s="3"/>
      <c r="L214" s="3"/>
      <c r="M214" s="3"/>
    </row>
    <row r="215" spans="3:13">
      <c r="C215" s="3"/>
      <c r="F215" s="3"/>
      <c r="G215" s="3"/>
      <c r="H215" s="3"/>
      <c r="I215" s="3"/>
      <c r="J215" s="3"/>
      <c r="K215" s="3"/>
      <c r="L215" s="3"/>
      <c r="M215" s="3"/>
    </row>
    <row r="216" spans="3:13">
      <c r="C216" s="3"/>
      <c r="F216" s="3"/>
      <c r="G216" s="3"/>
      <c r="H216" s="3"/>
      <c r="I216" s="3"/>
      <c r="J216" s="3"/>
      <c r="K216" s="3"/>
      <c r="L216" s="3"/>
      <c r="M216" s="3"/>
    </row>
    <row r="217" spans="3:13">
      <c r="C217" s="3"/>
      <c r="F217" s="3"/>
      <c r="G217" s="3"/>
      <c r="H217" s="3"/>
      <c r="I217" s="3"/>
      <c r="J217" s="3"/>
      <c r="K217" s="3"/>
      <c r="L217" s="3"/>
      <c r="M217" s="3"/>
    </row>
    <row r="218" spans="3:13">
      <c r="C218" s="3"/>
      <c r="F218" s="3"/>
      <c r="G218" s="3"/>
      <c r="H218" s="3"/>
      <c r="I218" s="3"/>
      <c r="J218" s="3"/>
      <c r="K218" s="3"/>
      <c r="L218" s="3"/>
      <c r="M218" s="3"/>
    </row>
    <row r="219" spans="3:13">
      <c r="C219" s="3"/>
      <c r="F219" s="3"/>
      <c r="G219" s="3"/>
      <c r="H219" s="3"/>
      <c r="I219" s="3"/>
      <c r="J219" s="3"/>
      <c r="K219" s="3"/>
      <c r="L219" s="3"/>
      <c r="M219" s="3"/>
    </row>
    <row r="220" spans="3:13">
      <c r="C220" s="3"/>
      <c r="F220" s="3"/>
      <c r="G220" s="3"/>
      <c r="H220" s="3"/>
      <c r="I220" s="3"/>
      <c r="J220" s="3"/>
      <c r="K220" s="3"/>
      <c r="L220" s="3"/>
      <c r="M220" s="3"/>
    </row>
    <row r="221" spans="3:13">
      <c r="C221" s="3"/>
      <c r="F221" s="3"/>
      <c r="G221" s="3"/>
      <c r="H221" s="3"/>
      <c r="I221" s="3"/>
      <c r="J221" s="3"/>
      <c r="K221" s="3"/>
      <c r="L221" s="3"/>
      <c r="M221" s="3"/>
    </row>
    <row r="222" spans="3:13">
      <c r="C222" s="3"/>
      <c r="F222" s="3"/>
      <c r="G222" s="3"/>
      <c r="H222" s="3"/>
      <c r="I222" s="3"/>
      <c r="J222" s="3"/>
      <c r="K222" s="3"/>
      <c r="L222" s="3"/>
      <c r="M222" s="3"/>
    </row>
    <row r="223" spans="3:13">
      <c r="C223" s="3"/>
      <c r="F223" s="3"/>
      <c r="G223" s="3"/>
      <c r="H223" s="3"/>
      <c r="I223" s="3"/>
      <c r="J223" s="3"/>
      <c r="K223" s="3"/>
      <c r="L223" s="3"/>
      <c r="M223" s="3"/>
    </row>
    <row r="224" spans="3:13">
      <c r="C224" s="3"/>
      <c r="F224" s="3"/>
      <c r="G224" s="3"/>
      <c r="H224" s="3"/>
      <c r="I224" s="3"/>
      <c r="J224" s="3"/>
      <c r="K224" s="3"/>
      <c r="L224" s="3"/>
      <c r="M224" s="3"/>
    </row>
    <row r="225" spans="3:13">
      <c r="C225" s="3"/>
      <c r="F225" s="3"/>
      <c r="G225" s="3"/>
      <c r="H225" s="3"/>
      <c r="I225" s="3"/>
      <c r="J225" s="3"/>
      <c r="K225" s="3"/>
      <c r="L225" s="3"/>
      <c r="M225" s="3"/>
    </row>
    <row r="226" spans="3:13">
      <c r="C226" s="3"/>
      <c r="F226" s="3"/>
      <c r="G226" s="3"/>
      <c r="H226" s="3"/>
      <c r="I226" s="3"/>
      <c r="J226" s="3"/>
      <c r="K226" s="3"/>
      <c r="L226" s="3"/>
      <c r="M226" s="3"/>
    </row>
    <row r="227" spans="3:13">
      <c r="C227" s="3"/>
      <c r="F227" s="3"/>
      <c r="G227" s="3"/>
      <c r="H227" s="3"/>
      <c r="I227" s="3"/>
      <c r="J227" s="3"/>
      <c r="K227" s="3"/>
      <c r="L227" s="3"/>
      <c r="M227" s="3"/>
    </row>
    <row r="228" spans="3:13">
      <c r="C228" s="3"/>
      <c r="F228" s="3"/>
      <c r="G228" s="3"/>
      <c r="H228" s="3"/>
      <c r="I228" s="3"/>
      <c r="J228" s="3"/>
      <c r="K228" s="3"/>
      <c r="L228" s="3"/>
      <c r="M228" s="3"/>
    </row>
    <row r="229" spans="3:13">
      <c r="C229" s="3"/>
      <c r="F229" s="3"/>
      <c r="G229" s="3"/>
      <c r="H229" s="3"/>
      <c r="I229" s="3"/>
      <c r="J229" s="3"/>
      <c r="K229" s="3"/>
      <c r="L229" s="3"/>
      <c r="M229" s="3"/>
    </row>
    <row r="230" spans="3:13">
      <c r="C230" s="3"/>
      <c r="F230" s="3"/>
      <c r="G230" s="3"/>
      <c r="H230" s="3"/>
      <c r="I230" s="3"/>
      <c r="J230" s="3"/>
      <c r="K230" s="3"/>
      <c r="L230" s="3"/>
      <c r="M230" s="3"/>
    </row>
    <row r="231" spans="3:13">
      <c r="C231" s="3"/>
      <c r="F231" s="3"/>
      <c r="G231" s="3"/>
      <c r="H231" s="3"/>
      <c r="I231" s="3"/>
      <c r="J231" s="3"/>
      <c r="K231" s="3"/>
      <c r="L231" s="3"/>
      <c r="M231" s="3"/>
    </row>
    <row r="232" spans="3:13">
      <c r="C232" s="3"/>
      <c r="F232" s="3"/>
      <c r="G232" s="3"/>
      <c r="H232" s="3"/>
      <c r="I232" s="3"/>
      <c r="J232" s="3"/>
      <c r="K232" s="3"/>
      <c r="L232" s="3"/>
      <c r="M232" s="3"/>
    </row>
    <row r="233" spans="3:13">
      <c r="C233" s="3"/>
      <c r="F233" s="3"/>
      <c r="G233" s="3"/>
      <c r="H233" s="3"/>
      <c r="I233" s="3"/>
      <c r="J233" s="3"/>
      <c r="K233" s="3"/>
      <c r="L233" s="3"/>
      <c r="M233" s="3"/>
    </row>
    <row r="234" spans="3:13">
      <c r="C234" s="3"/>
      <c r="F234" s="3"/>
      <c r="G234" s="3"/>
      <c r="H234" s="3"/>
      <c r="I234" s="3"/>
      <c r="J234" s="3"/>
      <c r="K234" s="3"/>
      <c r="L234" s="3"/>
      <c r="M234" s="3"/>
    </row>
    <row r="235" spans="3:13">
      <c r="C235" s="3"/>
      <c r="F235" s="3"/>
      <c r="G235" s="3"/>
      <c r="H235" s="3"/>
      <c r="I235" s="3"/>
      <c r="J235" s="3"/>
      <c r="K235" s="3"/>
      <c r="L235" s="3"/>
      <c r="M235" s="3"/>
    </row>
    <row r="236" spans="3:13">
      <c r="C236" s="3"/>
      <c r="F236" s="3"/>
      <c r="G236" s="3"/>
      <c r="H236" s="3"/>
      <c r="I236" s="3"/>
      <c r="J236" s="3"/>
      <c r="K236" s="3"/>
      <c r="L236" s="3"/>
      <c r="M236" s="3"/>
    </row>
    <row r="237" spans="3:13">
      <c r="C237" s="3"/>
      <c r="F237" s="3"/>
      <c r="G237" s="3"/>
      <c r="H237" s="3"/>
      <c r="I237" s="3"/>
      <c r="J237" s="3"/>
      <c r="K237" s="3"/>
      <c r="L237" s="3"/>
      <c r="M237" s="3"/>
    </row>
    <row r="238" spans="3:13">
      <c r="C238" s="3"/>
      <c r="F238" s="3"/>
      <c r="G238" s="3"/>
      <c r="H238" s="3"/>
      <c r="I238" s="3"/>
      <c r="J238" s="3"/>
      <c r="K238" s="3"/>
      <c r="L238" s="3"/>
      <c r="M238" s="3"/>
    </row>
    <row r="239" spans="3:13">
      <c r="C239" s="3"/>
      <c r="F239" s="3"/>
      <c r="G239" s="3"/>
      <c r="H239" s="3"/>
      <c r="I239" s="3"/>
      <c r="J239" s="3"/>
      <c r="K239" s="3"/>
      <c r="L239" s="3"/>
      <c r="M239" s="3"/>
    </row>
    <row r="240" spans="3:13">
      <c r="C240" s="3"/>
      <c r="F240" s="3"/>
      <c r="G240" s="3"/>
      <c r="H240" s="3"/>
      <c r="I240" s="3"/>
      <c r="J240" s="3"/>
      <c r="K240" s="3"/>
      <c r="L240" s="3"/>
      <c r="M240" s="3"/>
    </row>
    <row r="241" spans="3:13">
      <c r="C241" s="3"/>
      <c r="F241" s="3"/>
      <c r="G241" s="3"/>
      <c r="H241" s="3"/>
      <c r="I241" s="3"/>
      <c r="J241" s="3"/>
      <c r="K241" s="3"/>
      <c r="L241" s="3"/>
      <c r="M241" s="3"/>
    </row>
    <row r="242" spans="3:13">
      <c r="C242" s="3"/>
      <c r="F242" s="3"/>
      <c r="G242" s="3"/>
      <c r="H242" s="3"/>
      <c r="I242" s="3"/>
      <c r="J242" s="3"/>
      <c r="K242" s="3"/>
      <c r="L242" s="3"/>
      <c r="M242" s="3"/>
    </row>
    <row r="243" spans="3:13">
      <c r="C243" s="3"/>
      <c r="F243" s="3"/>
      <c r="G243" s="3"/>
      <c r="H243" s="3"/>
      <c r="I243" s="3"/>
      <c r="J243" s="3"/>
      <c r="K243" s="3"/>
      <c r="L243" s="3"/>
      <c r="M243" s="3"/>
    </row>
    <row r="244" spans="3:13">
      <c r="C244" s="3"/>
      <c r="F244" s="3"/>
      <c r="G244" s="3"/>
      <c r="H244" s="3"/>
      <c r="I244" s="3"/>
      <c r="J244" s="3"/>
      <c r="K244" s="3"/>
      <c r="L244" s="3"/>
      <c r="M244" s="3"/>
    </row>
    <row r="245" spans="3:13">
      <c r="C245" s="3"/>
      <c r="F245" s="3"/>
      <c r="G245" s="3"/>
      <c r="H245" s="3"/>
      <c r="I245" s="3"/>
      <c r="J245" s="3"/>
      <c r="K245" s="3"/>
      <c r="L245" s="3"/>
      <c r="M245" s="3"/>
    </row>
    <row r="246" spans="3:13">
      <c r="C246" s="3"/>
      <c r="F246" s="3"/>
      <c r="G246" s="3"/>
      <c r="H246" s="3"/>
      <c r="I246" s="3"/>
      <c r="J246" s="3"/>
      <c r="K246" s="3"/>
      <c r="L246" s="3"/>
      <c r="M246" s="3"/>
    </row>
    <row r="247" spans="3:13">
      <c r="C247" s="3"/>
      <c r="F247" s="3"/>
      <c r="G247" s="3"/>
      <c r="H247" s="3"/>
      <c r="I247" s="3"/>
      <c r="J247" s="3"/>
      <c r="K247" s="3"/>
      <c r="L247" s="3"/>
      <c r="M247" s="3"/>
    </row>
    <row r="248" spans="3:13">
      <c r="C248" s="3"/>
      <c r="F248" s="3"/>
      <c r="G248" s="3"/>
      <c r="H248" s="3"/>
      <c r="I248" s="3"/>
      <c r="J248" s="3"/>
      <c r="K248" s="3"/>
      <c r="L248" s="3"/>
      <c r="M248" s="3"/>
    </row>
    <row r="249" spans="3:13">
      <c r="C249" s="3"/>
      <c r="F249" s="3"/>
      <c r="G249" s="3"/>
      <c r="H249" s="3"/>
      <c r="I249" s="3"/>
      <c r="J249" s="3"/>
      <c r="K249" s="3"/>
      <c r="L249" s="3"/>
      <c r="M249" s="3"/>
    </row>
    <row r="250" spans="3:13">
      <c r="C250" s="3"/>
      <c r="F250" s="3"/>
      <c r="G250" s="3"/>
      <c r="H250" s="3"/>
      <c r="I250" s="3"/>
      <c r="J250" s="3"/>
      <c r="K250" s="3"/>
      <c r="L250" s="3"/>
      <c r="M250" s="3"/>
    </row>
    <row r="251" spans="3:13">
      <c r="C251" s="3"/>
      <c r="F251" s="3"/>
      <c r="G251" s="3"/>
      <c r="H251" s="3"/>
      <c r="I251" s="3"/>
      <c r="J251" s="3"/>
      <c r="K251" s="3"/>
      <c r="L251" s="3"/>
      <c r="M251" s="3"/>
    </row>
    <row r="252" spans="3:13">
      <c r="C252" s="3"/>
      <c r="F252" s="3"/>
      <c r="G252" s="3"/>
      <c r="H252" s="3"/>
      <c r="I252" s="3"/>
      <c r="J252" s="3"/>
      <c r="K252" s="3"/>
      <c r="L252" s="3"/>
      <c r="M252" s="3"/>
    </row>
    <row r="253" spans="3:13">
      <c r="C253" s="3"/>
      <c r="F253" s="3"/>
      <c r="G253" s="3"/>
      <c r="H253" s="3"/>
      <c r="I253" s="3"/>
      <c r="J253" s="3"/>
      <c r="K253" s="3"/>
      <c r="L253" s="3"/>
      <c r="M253" s="3"/>
    </row>
    <row r="254" spans="3:13">
      <c r="C254" s="3"/>
      <c r="F254" s="3"/>
      <c r="G254" s="3"/>
      <c r="H254" s="3"/>
      <c r="I254" s="3"/>
      <c r="J254" s="3"/>
      <c r="K254" s="3"/>
      <c r="L254" s="3"/>
      <c r="M254" s="3"/>
    </row>
    <row r="255" spans="3:13">
      <c r="C255" s="3"/>
      <c r="F255" s="3"/>
      <c r="G255" s="3"/>
      <c r="H255" s="3"/>
      <c r="I255" s="3"/>
      <c r="J255" s="3"/>
      <c r="K255" s="3"/>
      <c r="L255" s="3"/>
      <c r="M255" s="3"/>
    </row>
    <row r="256" spans="3:13">
      <c r="C256" s="3"/>
      <c r="F256" s="3"/>
      <c r="G256" s="3"/>
      <c r="H256" s="3"/>
      <c r="I256" s="3"/>
      <c r="J256" s="3"/>
      <c r="K256" s="3"/>
      <c r="L256" s="3"/>
      <c r="M256" s="3"/>
    </row>
    <row r="257" spans="3:13">
      <c r="C257" s="3"/>
      <c r="F257" s="3"/>
      <c r="G257" s="3"/>
      <c r="H257" s="3"/>
      <c r="I257" s="3"/>
      <c r="J257" s="3"/>
      <c r="K257" s="3"/>
      <c r="L257" s="3"/>
      <c r="M257" s="3"/>
    </row>
    <row r="258" spans="3:13">
      <c r="C258" s="3"/>
      <c r="F258" s="3"/>
      <c r="G258" s="3"/>
      <c r="H258" s="3"/>
      <c r="I258" s="3"/>
      <c r="J258" s="3"/>
      <c r="K258" s="3"/>
      <c r="L258" s="3"/>
      <c r="M258" s="3"/>
    </row>
    <row r="259" spans="3:13">
      <c r="C259" s="3"/>
      <c r="F259" s="3"/>
      <c r="G259" s="3"/>
      <c r="H259" s="3"/>
      <c r="I259" s="3"/>
      <c r="J259" s="3"/>
      <c r="K259" s="3"/>
      <c r="L259" s="3"/>
      <c r="M259" s="3"/>
    </row>
    <row r="260" spans="3:13">
      <c r="C260" s="3"/>
      <c r="F260" s="3"/>
      <c r="G260" s="3"/>
      <c r="H260" s="3"/>
      <c r="I260" s="3"/>
      <c r="J260" s="3"/>
      <c r="K260" s="3"/>
      <c r="L260" s="3"/>
      <c r="M260" s="3"/>
    </row>
    <row r="261" spans="3:13">
      <c r="C261" s="3"/>
      <c r="F261" s="3"/>
      <c r="G261" s="3"/>
      <c r="H261" s="3"/>
      <c r="I261" s="3"/>
      <c r="J261" s="3"/>
      <c r="K261" s="3"/>
      <c r="L261" s="3"/>
      <c r="M261" s="3"/>
    </row>
    <row r="262" spans="3:13">
      <c r="C262" s="3"/>
      <c r="F262" s="3"/>
      <c r="G262" s="3"/>
      <c r="H262" s="3"/>
      <c r="I262" s="3"/>
      <c r="J262" s="3"/>
      <c r="K262" s="3"/>
      <c r="L262" s="3"/>
      <c r="M262" s="3"/>
    </row>
    <row r="263" spans="3:13">
      <c r="C263" s="3"/>
      <c r="F263" s="3"/>
      <c r="G263" s="3"/>
      <c r="H263" s="3"/>
      <c r="I263" s="3"/>
      <c r="J263" s="3"/>
      <c r="K263" s="3"/>
      <c r="L263" s="3"/>
      <c r="M263" s="3"/>
    </row>
    <row r="264" spans="3:13">
      <c r="C264" s="3"/>
      <c r="F264" s="3"/>
      <c r="G264" s="3"/>
      <c r="H264" s="3"/>
      <c r="I264" s="3"/>
      <c r="J264" s="3"/>
      <c r="K264" s="3"/>
      <c r="L264" s="3"/>
      <c r="M264" s="3"/>
    </row>
    <row r="265" spans="3:13">
      <c r="C265" s="3"/>
      <c r="F265" s="3"/>
      <c r="G265" s="3"/>
      <c r="H265" s="3"/>
      <c r="I265" s="3"/>
      <c r="J265" s="3"/>
      <c r="K265" s="3"/>
      <c r="L265" s="3"/>
      <c r="M265" s="3"/>
    </row>
    <row r="266" spans="3:13">
      <c r="C266" s="3"/>
      <c r="F266" s="3"/>
      <c r="G266" s="3"/>
      <c r="H266" s="3"/>
      <c r="I266" s="3"/>
      <c r="J266" s="3"/>
      <c r="K266" s="3"/>
      <c r="L266" s="3"/>
      <c r="M266" s="3"/>
    </row>
    <row r="267" spans="3:13">
      <c r="C267" s="3"/>
      <c r="F267" s="3"/>
      <c r="G267" s="3"/>
      <c r="H267" s="3"/>
      <c r="I267" s="3"/>
      <c r="J267" s="3"/>
      <c r="K267" s="3"/>
      <c r="L267" s="3"/>
      <c r="M267" s="3"/>
    </row>
    <row r="268" spans="3:13">
      <c r="C268" s="3"/>
      <c r="F268" s="3"/>
      <c r="G268" s="3"/>
      <c r="H268" s="3"/>
      <c r="I268" s="3"/>
      <c r="J268" s="3"/>
      <c r="K268" s="3"/>
      <c r="L268" s="3"/>
      <c r="M268" s="3"/>
    </row>
    <row r="269" spans="3:13">
      <c r="C269" s="3"/>
      <c r="F269" s="3"/>
      <c r="G269" s="3"/>
      <c r="H269" s="3"/>
      <c r="I269" s="3"/>
      <c r="J269" s="3"/>
      <c r="K269" s="3"/>
      <c r="L269" s="3"/>
      <c r="M269" s="3"/>
    </row>
    <row r="270" spans="3:13">
      <c r="C270" s="3"/>
      <c r="F270" s="3"/>
      <c r="G270" s="3"/>
      <c r="H270" s="3"/>
      <c r="I270" s="3"/>
      <c r="J270" s="3"/>
      <c r="K270" s="3"/>
      <c r="L270" s="3"/>
      <c r="M270" s="3"/>
    </row>
    <row r="271" spans="3:13">
      <c r="C271" s="3"/>
      <c r="F271" s="3"/>
      <c r="G271" s="3"/>
      <c r="H271" s="3"/>
      <c r="I271" s="3"/>
      <c r="J271" s="3"/>
      <c r="K271" s="3"/>
      <c r="L271" s="3"/>
      <c r="M271" s="3"/>
    </row>
    <row r="272" spans="3:13">
      <c r="C272" s="3"/>
      <c r="F272" s="3"/>
      <c r="G272" s="3"/>
      <c r="H272" s="3"/>
      <c r="I272" s="3"/>
      <c r="J272" s="3"/>
      <c r="K272" s="3"/>
      <c r="L272" s="3"/>
      <c r="M272" s="3"/>
    </row>
    <row r="273" spans="3:13">
      <c r="C273" s="3"/>
      <c r="F273" s="3"/>
      <c r="G273" s="3"/>
      <c r="H273" s="3"/>
      <c r="I273" s="3"/>
      <c r="J273" s="3"/>
      <c r="K273" s="3"/>
      <c r="L273" s="3"/>
      <c r="M273" s="3"/>
    </row>
    <row r="274" spans="3:13">
      <c r="C274" s="3"/>
      <c r="F274" s="3"/>
      <c r="G274" s="3"/>
      <c r="H274" s="3"/>
      <c r="I274" s="3"/>
      <c r="J274" s="3"/>
      <c r="K274" s="3"/>
      <c r="L274" s="3"/>
      <c r="M274" s="3"/>
    </row>
    <row r="275" spans="3:13">
      <c r="C275" s="3"/>
      <c r="F275" s="3"/>
      <c r="G275" s="3"/>
      <c r="H275" s="3"/>
      <c r="I275" s="3"/>
      <c r="J275" s="3"/>
      <c r="K275" s="3"/>
      <c r="L275" s="3"/>
      <c r="M275" s="3"/>
    </row>
    <row r="276" spans="3:13">
      <c r="C276" s="3"/>
      <c r="F276" s="3"/>
      <c r="G276" s="3"/>
      <c r="H276" s="3"/>
      <c r="I276" s="3"/>
      <c r="J276" s="3"/>
      <c r="K276" s="3"/>
      <c r="L276" s="3"/>
      <c r="M276" s="3"/>
    </row>
    <row r="277" spans="3:13">
      <c r="C277" s="3"/>
      <c r="F277" s="3"/>
      <c r="G277" s="3"/>
      <c r="H277" s="3"/>
      <c r="I277" s="3"/>
      <c r="J277" s="3"/>
      <c r="K277" s="3"/>
      <c r="L277" s="3"/>
      <c r="M277" s="3"/>
    </row>
    <row r="278" spans="3:13">
      <c r="C278" s="3"/>
      <c r="F278" s="3"/>
      <c r="G278" s="3"/>
      <c r="H278" s="3"/>
      <c r="I278" s="3"/>
      <c r="J278" s="3"/>
      <c r="K278" s="3"/>
      <c r="L278" s="3"/>
      <c r="M278" s="3"/>
    </row>
    <row r="280" spans="3:13">
      <c r="C280" s="3"/>
      <c r="F280" s="3"/>
      <c r="G280" s="3"/>
      <c r="H280" s="3"/>
      <c r="I280" s="3"/>
      <c r="J280" s="3"/>
      <c r="K280" s="3"/>
      <c r="L280" s="3"/>
      <c r="M280" s="3"/>
    </row>
    <row r="281" spans="3:13">
      <c r="C281" s="3"/>
      <c r="F281" s="3"/>
      <c r="G281" s="3"/>
      <c r="H281" s="3"/>
      <c r="I281" s="3"/>
      <c r="J281" s="3"/>
      <c r="K281" s="3"/>
      <c r="L281" s="3"/>
      <c r="M281" s="3"/>
    </row>
    <row r="282" spans="3:13">
      <c r="C282" s="3"/>
      <c r="F282" s="3"/>
      <c r="G282" s="3"/>
      <c r="H282" s="3"/>
      <c r="I282" s="3"/>
      <c r="J282" s="3"/>
      <c r="K282" s="3"/>
      <c r="L282" s="3"/>
      <c r="M282" s="3"/>
    </row>
    <row r="283" spans="3:13">
      <c r="C283" s="3"/>
      <c r="F283" s="3"/>
      <c r="G283" s="3"/>
      <c r="H283" s="3"/>
      <c r="I283" s="3"/>
      <c r="J283" s="3"/>
      <c r="K283" s="3"/>
      <c r="L283" s="3"/>
      <c r="M283" s="3"/>
    </row>
    <row r="284" spans="3:13">
      <c r="C284" s="3"/>
      <c r="F284" s="3"/>
      <c r="G284" s="3"/>
      <c r="H284" s="3"/>
      <c r="I284" s="3"/>
      <c r="J284" s="3"/>
      <c r="K284" s="3"/>
      <c r="L284" s="3"/>
      <c r="M284" s="3"/>
    </row>
    <row r="285" spans="3:13">
      <c r="C285" s="3"/>
      <c r="F285" s="3"/>
      <c r="G285" s="3"/>
      <c r="H285" s="3"/>
      <c r="I285" s="3"/>
      <c r="J285" s="3"/>
      <c r="K285" s="3"/>
      <c r="L285" s="3"/>
      <c r="M285" s="3"/>
    </row>
    <row r="286" spans="3:13">
      <c r="C286" s="3"/>
      <c r="F286" s="3"/>
      <c r="G286" s="3"/>
      <c r="H286" s="3"/>
      <c r="I286" s="3"/>
      <c r="J286" s="3"/>
      <c r="K286" s="3"/>
      <c r="L286" s="3"/>
      <c r="M286" s="3"/>
    </row>
    <row r="287" spans="3:13">
      <c r="C287" s="3"/>
      <c r="F287" s="3"/>
      <c r="G287" s="3"/>
      <c r="H287" s="3"/>
      <c r="I287" s="3"/>
      <c r="J287" s="3"/>
      <c r="K287" s="3"/>
      <c r="L287" s="3"/>
      <c r="M287" s="3"/>
    </row>
    <row r="288" spans="3:13">
      <c r="C288" s="3"/>
      <c r="F288" s="3"/>
      <c r="G288" s="3"/>
      <c r="H288" s="3"/>
      <c r="I288" s="3"/>
      <c r="J288" s="3"/>
      <c r="K288" s="3"/>
      <c r="L288" s="3"/>
      <c r="M288" s="3"/>
    </row>
    <row r="289" spans="3:13">
      <c r="C289" s="3"/>
      <c r="F289" s="3"/>
      <c r="G289" s="3"/>
      <c r="H289" s="3"/>
      <c r="I289" s="3"/>
      <c r="J289" s="3"/>
      <c r="K289" s="3"/>
      <c r="L289" s="3"/>
      <c r="M289" s="3"/>
    </row>
    <row r="290" spans="3:13">
      <c r="C290" s="3"/>
      <c r="F290" s="3"/>
      <c r="G290" s="3"/>
      <c r="H290" s="3"/>
      <c r="I290" s="3"/>
      <c r="J290" s="3"/>
      <c r="K290" s="3"/>
      <c r="L290" s="3"/>
      <c r="M290" s="3"/>
    </row>
    <row r="291" spans="3:13">
      <c r="C291" s="3"/>
      <c r="F291" s="3"/>
      <c r="G291" s="3"/>
      <c r="H291" s="3"/>
      <c r="I291" s="3"/>
      <c r="J291" s="3"/>
      <c r="K291" s="3"/>
      <c r="L291" s="3"/>
      <c r="M291" s="3"/>
    </row>
    <row r="292" spans="3:13">
      <c r="C292" s="3"/>
      <c r="F292" s="3"/>
      <c r="G292" s="3"/>
      <c r="H292" s="3"/>
      <c r="I292" s="3"/>
      <c r="J292" s="3"/>
      <c r="K292" s="3"/>
      <c r="L292" s="3"/>
      <c r="M292" s="3"/>
    </row>
    <row r="293" spans="3:13">
      <c r="C293" s="3"/>
      <c r="F293" s="3"/>
      <c r="G293" s="3"/>
      <c r="H293" s="3"/>
      <c r="I293" s="3"/>
      <c r="J293" s="3"/>
      <c r="K293" s="3"/>
      <c r="L293" s="3"/>
      <c r="M293" s="3"/>
    </row>
    <row r="294" spans="3:13">
      <c r="C294" s="3"/>
      <c r="F294" s="3"/>
      <c r="G294" s="3"/>
      <c r="H294" s="3"/>
      <c r="I294" s="3"/>
      <c r="J294" s="3"/>
      <c r="K294" s="3"/>
      <c r="L294" s="3"/>
      <c r="M294" s="3"/>
    </row>
    <row r="295" spans="3:13">
      <c r="C295" s="3"/>
      <c r="F295" s="3"/>
      <c r="G295" s="3"/>
      <c r="H295" s="3"/>
      <c r="I295" s="3"/>
      <c r="J295" s="3"/>
      <c r="K295" s="3"/>
      <c r="L295" s="3"/>
      <c r="M295" s="3"/>
    </row>
    <row r="296" spans="3:13">
      <c r="C296" s="3"/>
      <c r="F296" s="3"/>
      <c r="G296" s="3"/>
      <c r="H296" s="3"/>
      <c r="I296" s="3"/>
      <c r="J296" s="3"/>
      <c r="K296" s="3"/>
      <c r="L296" s="3"/>
      <c r="M296" s="3"/>
    </row>
    <row r="297" spans="3:13">
      <c r="C297" s="3"/>
      <c r="F297" s="3"/>
      <c r="G297" s="3"/>
      <c r="H297" s="3"/>
      <c r="I297" s="3"/>
      <c r="J297" s="3"/>
      <c r="K297" s="3"/>
      <c r="L297" s="3"/>
      <c r="M297" s="3"/>
    </row>
    <row r="298" spans="3:13">
      <c r="C298" s="3"/>
      <c r="F298" s="3"/>
      <c r="G298" s="3"/>
      <c r="H298" s="3"/>
      <c r="I298" s="3"/>
      <c r="J298" s="3"/>
      <c r="K298" s="3"/>
      <c r="L298" s="3"/>
      <c r="M298" s="3"/>
    </row>
    <row r="299" spans="3:13">
      <c r="C299" s="3"/>
      <c r="F299" s="3"/>
      <c r="G299" s="3"/>
      <c r="H299" s="3"/>
      <c r="I299" s="3"/>
      <c r="J299" s="3"/>
      <c r="K299" s="3"/>
      <c r="L299" s="3"/>
      <c r="M299" s="3"/>
    </row>
    <row r="300" spans="3:13">
      <c r="C300" s="3"/>
      <c r="F300" s="3"/>
      <c r="G300" s="3"/>
      <c r="H300" s="3"/>
      <c r="I300" s="3"/>
      <c r="J300" s="3"/>
      <c r="K300" s="3"/>
      <c r="L300" s="3"/>
      <c r="M300" s="3"/>
    </row>
    <row r="301" spans="3:13">
      <c r="C301" s="3"/>
      <c r="F301" s="3"/>
      <c r="G301" s="3"/>
      <c r="H301" s="3"/>
      <c r="I301" s="3"/>
      <c r="J301" s="3"/>
      <c r="K301" s="3"/>
      <c r="L301" s="3"/>
      <c r="M301" s="3"/>
    </row>
    <row r="302" spans="3:13">
      <c r="C302" s="3"/>
      <c r="F302" s="3"/>
      <c r="G302" s="3"/>
      <c r="H302" s="3"/>
      <c r="I302" s="3"/>
      <c r="J302" s="3"/>
      <c r="K302" s="3"/>
      <c r="L302" s="3"/>
      <c r="M302" s="3"/>
    </row>
    <row r="303" spans="3:13">
      <c r="C303" s="3"/>
      <c r="F303" s="3"/>
      <c r="G303" s="3"/>
      <c r="H303" s="3"/>
      <c r="I303" s="3"/>
      <c r="J303" s="3"/>
      <c r="K303" s="3"/>
      <c r="L303" s="3"/>
      <c r="M303" s="3"/>
    </row>
    <row r="304" spans="3:13">
      <c r="C304" s="3"/>
      <c r="F304" s="3"/>
      <c r="G304" s="3"/>
      <c r="H304" s="3"/>
      <c r="I304" s="3"/>
      <c r="J304" s="3"/>
      <c r="K304" s="3"/>
      <c r="L304" s="3"/>
      <c r="M304" s="3"/>
    </row>
    <row r="305" spans="3:13">
      <c r="C305" s="3"/>
      <c r="F305" s="3"/>
      <c r="G305" s="3"/>
      <c r="H305" s="3"/>
      <c r="I305" s="3"/>
      <c r="J305" s="3"/>
      <c r="K305" s="3"/>
      <c r="L305" s="3"/>
      <c r="M305" s="3"/>
    </row>
    <row r="306" spans="3:13">
      <c r="C306" s="3"/>
      <c r="F306" s="3"/>
      <c r="G306" s="3"/>
      <c r="H306" s="3"/>
      <c r="I306" s="3"/>
      <c r="J306" s="3"/>
      <c r="K306" s="3"/>
      <c r="L306" s="3"/>
      <c r="M306" s="3"/>
    </row>
    <row r="307" spans="3:13">
      <c r="C307" s="3"/>
      <c r="F307" s="3"/>
      <c r="G307" s="3"/>
      <c r="H307" s="3"/>
      <c r="I307" s="3"/>
      <c r="J307" s="3"/>
      <c r="K307" s="3"/>
      <c r="L307" s="3"/>
      <c r="M307" s="3"/>
    </row>
    <row r="308" spans="3:13">
      <c r="C308" s="3"/>
      <c r="F308" s="3"/>
      <c r="G308" s="3"/>
      <c r="H308" s="3"/>
      <c r="I308" s="3"/>
      <c r="J308" s="3"/>
      <c r="K308" s="3"/>
      <c r="L308" s="3"/>
      <c r="M308" s="3"/>
    </row>
    <row r="309" spans="3:13">
      <c r="C309" s="3"/>
      <c r="F309" s="3"/>
      <c r="G309" s="3"/>
      <c r="H309" s="3"/>
      <c r="I309" s="3"/>
      <c r="J309" s="3"/>
      <c r="K309" s="3"/>
      <c r="L309" s="3"/>
      <c r="M309" s="3"/>
    </row>
    <row r="310" spans="3:13">
      <c r="C310" s="3"/>
      <c r="F310" s="3"/>
      <c r="G310" s="3"/>
      <c r="H310" s="3"/>
      <c r="I310" s="3"/>
      <c r="J310" s="3"/>
      <c r="K310" s="3"/>
      <c r="L310" s="3"/>
      <c r="M310" s="3"/>
    </row>
    <row r="311" spans="3:13">
      <c r="C311" s="3"/>
      <c r="F311" s="3"/>
      <c r="G311" s="3"/>
      <c r="H311" s="3"/>
      <c r="I311" s="3"/>
      <c r="J311" s="3"/>
      <c r="K311" s="3"/>
      <c r="L311" s="3"/>
      <c r="M311" s="3"/>
    </row>
    <row r="312" spans="3:13">
      <c r="C312" s="3"/>
      <c r="F312" s="3"/>
      <c r="G312" s="3"/>
      <c r="H312" s="3"/>
      <c r="I312" s="3"/>
      <c r="J312" s="3"/>
      <c r="K312" s="3"/>
      <c r="L312" s="3"/>
      <c r="M312" s="3"/>
    </row>
    <row r="313" spans="3:13">
      <c r="C313" s="3"/>
      <c r="F313" s="3"/>
      <c r="G313" s="3"/>
      <c r="H313" s="3"/>
      <c r="I313" s="3"/>
      <c r="J313" s="3"/>
      <c r="K313" s="3"/>
      <c r="L313" s="3"/>
      <c r="M313" s="3"/>
    </row>
    <row r="314" spans="3:13">
      <c r="C314" s="3"/>
      <c r="F314" s="3"/>
      <c r="G314" s="3"/>
      <c r="H314" s="3"/>
      <c r="I314" s="3"/>
      <c r="J314" s="3"/>
      <c r="K314" s="3"/>
      <c r="L314" s="3"/>
      <c r="M314" s="3"/>
    </row>
    <row r="315" spans="3:13">
      <c r="C315" s="3"/>
      <c r="F315" s="3"/>
      <c r="G315" s="3"/>
      <c r="H315" s="3"/>
      <c r="I315" s="3"/>
      <c r="J315" s="3"/>
      <c r="K315" s="3"/>
      <c r="L315" s="3"/>
      <c r="M315" s="3"/>
    </row>
    <row r="316" spans="3:13">
      <c r="C316" s="3"/>
      <c r="F316" s="3"/>
      <c r="G316" s="3"/>
      <c r="H316" s="3"/>
      <c r="I316" s="3"/>
      <c r="J316" s="3"/>
      <c r="K316" s="3"/>
      <c r="L316" s="3"/>
      <c r="M316" s="3"/>
    </row>
    <row r="317" spans="3:13">
      <c r="C317" s="3"/>
      <c r="F317" s="3"/>
      <c r="G317" s="3"/>
      <c r="H317" s="3"/>
      <c r="I317" s="3"/>
      <c r="J317" s="3"/>
      <c r="K317" s="3"/>
      <c r="L317" s="3"/>
      <c r="M317" s="3"/>
    </row>
    <row r="318" spans="3:13">
      <c r="C318" s="3"/>
      <c r="F318" s="3"/>
      <c r="G318" s="3"/>
      <c r="H318" s="3"/>
      <c r="I318" s="3"/>
      <c r="J318" s="3"/>
      <c r="K318" s="3"/>
      <c r="L318" s="3"/>
      <c r="M318" s="3"/>
    </row>
    <row r="319" spans="3:13">
      <c r="C319" s="3"/>
      <c r="F319" s="3"/>
      <c r="G319" s="3"/>
      <c r="H319" s="3"/>
      <c r="I319" s="3"/>
      <c r="J319" s="3"/>
      <c r="K319" s="3"/>
      <c r="L319" s="3"/>
      <c r="M319" s="3"/>
    </row>
    <row r="320" spans="3:13">
      <c r="C320" s="3"/>
      <c r="F320" s="3"/>
      <c r="G320" s="3"/>
      <c r="H320" s="3"/>
      <c r="I320" s="3"/>
      <c r="J320" s="3"/>
      <c r="K320" s="3"/>
      <c r="L320" s="3"/>
      <c r="M320" s="3"/>
    </row>
    <row r="321" spans="3:13">
      <c r="C321" s="3"/>
      <c r="F321" s="3"/>
      <c r="G321" s="3"/>
      <c r="H321" s="3"/>
      <c r="I321" s="3"/>
      <c r="J321" s="3"/>
      <c r="K321" s="3"/>
      <c r="L321" s="3"/>
      <c r="M321" s="3"/>
    </row>
    <row r="322" spans="3:13">
      <c r="C322" s="3"/>
      <c r="F322" s="3"/>
      <c r="G322" s="3"/>
      <c r="H322" s="3"/>
      <c r="I322" s="3"/>
      <c r="J322" s="3"/>
      <c r="K322" s="3"/>
      <c r="L322" s="3"/>
      <c r="M322" s="3"/>
    </row>
    <row r="323" spans="3:13">
      <c r="C323" s="3"/>
      <c r="F323" s="3"/>
      <c r="G323" s="3"/>
      <c r="H323" s="3"/>
      <c r="I323" s="3"/>
      <c r="J323" s="3"/>
      <c r="K323" s="3"/>
      <c r="L323" s="3"/>
      <c r="M323" s="3"/>
    </row>
    <row r="324" spans="3:13">
      <c r="C324" s="3"/>
      <c r="F324" s="3"/>
      <c r="G324" s="3"/>
      <c r="H324" s="3"/>
      <c r="I324" s="3"/>
      <c r="J324" s="3"/>
      <c r="K324" s="3"/>
      <c r="L324" s="3"/>
      <c r="M324" s="3"/>
    </row>
    <row r="325" spans="3:13">
      <c r="C325" s="3"/>
      <c r="F325" s="3"/>
      <c r="G325" s="3"/>
      <c r="H325" s="3"/>
      <c r="I325" s="3"/>
      <c r="J325" s="3"/>
      <c r="K325" s="3"/>
      <c r="L325" s="3"/>
      <c r="M325" s="3"/>
    </row>
    <row r="326" spans="3:13">
      <c r="C326" s="3"/>
      <c r="F326" s="3"/>
      <c r="G326" s="3"/>
      <c r="H326" s="3"/>
      <c r="I326" s="3"/>
      <c r="J326" s="3"/>
      <c r="K326" s="3"/>
      <c r="L326" s="3"/>
      <c r="M326" s="3"/>
    </row>
    <row r="327" spans="3:13">
      <c r="C327" s="3"/>
      <c r="F327" s="3"/>
      <c r="G327" s="3"/>
      <c r="H327" s="3"/>
      <c r="I327" s="3"/>
      <c r="J327" s="3"/>
      <c r="K327" s="3"/>
      <c r="L327" s="3"/>
      <c r="M327" s="3"/>
    </row>
    <row r="328" spans="3:13">
      <c r="C328" s="3"/>
      <c r="F328" s="3"/>
      <c r="G328" s="3"/>
      <c r="H328" s="3"/>
      <c r="I328" s="3"/>
      <c r="J328" s="3"/>
      <c r="K328" s="3"/>
      <c r="L328" s="3"/>
      <c r="M328" s="3"/>
    </row>
    <row r="329" spans="3:13">
      <c r="C329" s="3"/>
      <c r="F329" s="3"/>
      <c r="G329" s="3"/>
      <c r="H329" s="3"/>
      <c r="I329" s="3"/>
      <c r="J329" s="3"/>
      <c r="K329" s="3"/>
      <c r="L329" s="3"/>
      <c r="M329" s="3"/>
    </row>
    <row r="330" spans="3:13">
      <c r="C330" s="3"/>
      <c r="F330" s="3"/>
      <c r="G330" s="3"/>
      <c r="H330" s="3"/>
      <c r="I330" s="3"/>
      <c r="J330" s="3"/>
      <c r="K330" s="3"/>
      <c r="L330" s="3"/>
      <c r="M330" s="3"/>
    </row>
    <row r="331" spans="3:13">
      <c r="C331" s="3"/>
      <c r="F331" s="3"/>
      <c r="G331" s="3"/>
      <c r="H331" s="3"/>
      <c r="I331" s="3"/>
      <c r="J331" s="3"/>
      <c r="K331" s="3"/>
      <c r="L331" s="3"/>
      <c r="M331" s="3"/>
    </row>
    <row r="332" spans="3:13">
      <c r="C332" s="3"/>
      <c r="F332" s="3"/>
      <c r="G332" s="3"/>
      <c r="H332" s="3"/>
      <c r="I332" s="3"/>
      <c r="J332" s="3"/>
      <c r="K332" s="3"/>
      <c r="L332" s="3"/>
      <c r="M332" s="3"/>
    </row>
    <row r="333" spans="3:13">
      <c r="C333" s="3"/>
      <c r="F333" s="3"/>
      <c r="G333" s="3"/>
      <c r="H333" s="3"/>
      <c r="I333" s="3"/>
      <c r="J333" s="3"/>
      <c r="K333" s="3"/>
      <c r="L333" s="3"/>
      <c r="M333" s="3"/>
    </row>
    <row r="334" spans="3:13">
      <c r="C334" s="3"/>
      <c r="F334" s="3"/>
      <c r="G334" s="3"/>
      <c r="H334" s="3"/>
      <c r="I334" s="3"/>
      <c r="J334" s="3"/>
      <c r="K334" s="3"/>
      <c r="L334" s="3"/>
      <c r="M334" s="3"/>
    </row>
    <row r="335" spans="3:13">
      <c r="C335" s="3"/>
      <c r="F335" s="3"/>
      <c r="G335" s="3"/>
      <c r="H335" s="3"/>
      <c r="I335" s="3"/>
      <c r="J335" s="3"/>
      <c r="K335" s="3"/>
      <c r="L335" s="3"/>
      <c r="M335" s="3"/>
    </row>
    <row r="336" spans="3:13">
      <c r="C336" s="3"/>
      <c r="F336" s="3"/>
      <c r="G336" s="3"/>
      <c r="H336" s="3"/>
      <c r="I336" s="3"/>
      <c r="J336" s="3"/>
      <c r="K336" s="3"/>
      <c r="L336" s="3"/>
      <c r="M336" s="3"/>
    </row>
    <row r="337" spans="3:13">
      <c r="C337" s="3"/>
      <c r="F337" s="3"/>
      <c r="G337" s="3"/>
      <c r="H337" s="3"/>
      <c r="I337" s="3"/>
      <c r="J337" s="3"/>
      <c r="K337" s="3"/>
      <c r="L337" s="3"/>
      <c r="M337" s="3"/>
    </row>
    <row r="338" spans="3:13">
      <c r="C338" s="3"/>
      <c r="F338" s="3"/>
      <c r="G338" s="3"/>
      <c r="H338" s="3"/>
      <c r="I338" s="3"/>
      <c r="J338" s="3"/>
      <c r="K338" s="3"/>
      <c r="L338" s="3"/>
      <c r="M338" s="3"/>
    </row>
    <row r="339" spans="3:13">
      <c r="C339" s="3"/>
      <c r="F339" s="3"/>
      <c r="G339" s="3"/>
      <c r="H339" s="3"/>
      <c r="I339" s="3"/>
      <c r="J339" s="3"/>
      <c r="K339" s="3"/>
      <c r="L339" s="3"/>
      <c r="M339" s="3"/>
    </row>
    <row r="340" spans="3:13">
      <c r="C340" s="3"/>
      <c r="F340" s="3"/>
      <c r="G340" s="3"/>
      <c r="H340" s="3"/>
      <c r="I340" s="3"/>
      <c r="J340" s="3"/>
      <c r="K340" s="3"/>
      <c r="L340" s="3"/>
      <c r="M340" s="3"/>
    </row>
    <row r="341" spans="3:13">
      <c r="C341" s="3"/>
      <c r="F341" s="3"/>
      <c r="G341" s="3"/>
      <c r="H341" s="3"/>
      <c r="I341" s="3"/>
      <c r="J341" s="3"/>
      <c r="K341" s="3"/>
      <c r="L341" s="3"/>
      <c r="M341" s="3"/>
    </row>
    <row r="342" spans="3:13">
      <c r="C342" s="3"/>
      <c r="F342" s="3"/>
      <c r="G342" s="3"/>
      <c r="H342" s="3"/>
      <c r="I342" s="3"/>
      <c r="J342" s="3"/>
      <c r="K342" s="3"/>
      <c r="L342" s="3"/>
      <c r="M342" s="3"/>
    </row>
    <row r="343" spans="3:13">
      <c r="C343" s="3"/>
      <c r="F343" s="3"/>
      <c r="G343" s="3"/>
      <c r="H343" s="3"/>
      <c r="I343" s="3"/>
      <c r="J343" s="3"/>
      <c r="K343" s="3"/>
      <c r="L343" s="3"/>
      <c r="M343" s="3"/>
    </row>
    <row r="344" spans="3:13">
      <c r="C344" s="3"/>
      <c r="F344" s="3"/>
      <c r="G344" s="3"/>
      <c r="H344" s="3"/>
      <c r="I344" s="3"/>
      <c r="J344" s="3"/>
      <c r="K344" s="3"/>
      <c r="L344" s="3"/>
      <c r="M344" s="3"/>
    </row>
    <row r="345" spans="3:13">
      <c r="C345" s="3"/>
      <c r="F345" s="3"/>
      <c r="G345" s="3"/>
      <c r="H345" s="3"/>
      <c r="I345" s="3"/>
      <c r="J345" s="3"/>
      <c r="K345" s="3"/>
      <c r="L345" s="3"/>
      <c r="M345" s="3"/>
    </row>
    <row r="346" spans="3:13">
      <c r="C346" s="3"/>
      <c r="F346" s="3"/>
      <c r="G346" s="3"/>
      <c r="H346" s="3"/>
      <c r="I346" s="3"/>
      <c r="J346" s="3"/>
      <c r="K346" s="3"/>
      <c r="L346" s="3"/>
      <c r="M346" s="3"/>
    </row>
    <row r="347" spans="3:13">
      <c r="C347" s="3"/>
      <c r="F347" s="3"/>
      <c r="G347" s="3"/>
      <c r="H347" s="3"/>
      <c r="I347" s="3"/>
      <c r="J347" s="3"/>
      <c r="K347" s="3"/>
      <c r="L347" s="3"/>
      <c r="M347" s="3"/>
    </row>
    <row r="348" spans="3:13">
      <c r="C348" s="3"/>
      <c r="F348" s="3"/>
      <c r="G348" s="3"/>
      <c r="H348" s="3"/>
      <c r="I348" s="3"/>
      <c r="J348" s="3"/>
      <c r="K348" s="3"/>
      <c r="L348" s="3"/>
      <c r="M348" s="3"/>
    </row>
    <row r="349" spans="3:13">
      <c r="C349" s="3"/>
      <c r="F349" s="3"/>
      <c r="G349" s="3"/>
      <c r="H349" s="3"/>
      <c r="I349" s="3"/>
      <c r="J349" s="3"/>
      <c r="K349" s="3"/>
      <c r="L349" s="3"/>
      <c r="M349" s="3"/>
    </row>
    <row r="350" spans="3:13">
      <c r="C350" s="3"/>
      <c r="F350" s="3"/>
      <c r="G350" s="3"/>
      <c r="H350" s="3"/>
      <c r="I350" s="3"/>
      <c r="J350" s="3"/>
      <c r="K350" s="3"/>
      <c r="L350" s="3"/>
      <c r="M350" s="3"/>
    </row>
    <row r="351" spans="3:13">
      <c r="C351" s="3"/>
      <c r="F351" s="3"/>
      <c r="G351" s="3"/>
      <c r="H351" s="3"/>
      <c r="I351" s="3"/>
      <c r="J351" s="3"/>
      <c r="K351" s="3"/>
      <c r="L351" s="3"/>
      <c r="M351" s="3"/>
    </row>
    <row r="352" spans="3:13">
      <c r="C352" s="3"/>
      <c r="F352" s="3"/>
      <c r="G352" s="3"/>
      <c r="H352" s="3"/>
      <c r="I352" s="3"/>
      <c r="J352" s="3"/>
      <c r="K352" s="3"/>
      <c r="L352" s="3"/>
      <c r="M352" s="3"/>
    </row>
    <row r="353" spans="3:13">
      <c r="C353" s="3"/>
      <c r="F353" s="3"/>
      <c r="G353" s="3"/>
      <c r="H353" s="3"/>
      <c r="I353" s="3"/>
      <c r="J353" s="3"/>
      <c r="K353" s="3"/>
      <c r="L353" s="3"/>
      <c r="M353" s="3"/>
    </row>
    <row r="354" spans="3:13">
      <c r="C354" s="3"/>
      <c r="F354" s="3"/>
      <c r="G354" s="3"/>
      <c r="H354" s="3"/>
      <c r="I354" s="3"/>
      <c r="J354" s="3"/>
      <c r="K354" s="3"/>
      <c r="L354" s="3"/>
      <c r="M354" s="3"/>
    </row>
    <row r="355" spans="3:13">
      <c r="C355" s="3"/>
      <c r="F355" s="3"/>
      <c r="G355" s="3"/>
      <c r="H355" s="3"/>
      <c r="I355" s="3"/>
      <c r="J355" s="3"/>
      <c r="K355" s="3"/>
      <c r="L355" s="3"/>
      <c r="M355" s="3"/>
    </row>
    <row r="356" spans="3:13">
      <c r="C356" s="3"/>
      <c r="F356" s="3"/>
      <c r="G356" s="3"/>
      <c r="H356" s="3"/>
      <c r="I356" s="3"/>
      <c r="J356" s="3"/>
      <c r="K356" s="3"/>
      <c r="L356" s="3"/>
      <c r="M356" s="3"/>
    </row>
    <row r="357" spans="3:13">
      <c r="C357" s="3"/>
      <c r="F357" s="3"/>
      <c r="G357" s="3"/>
      <c r="H357" s="3"/>
      <c r="I357" s="3"/>
      <c r="J357" s="3"/>
      <c r="K357" s="3"/>
      <c r="L357" s="3"/>
      <c r="M357" s="3"/>
    </row>
    <row r="358" spans="3:13">
      <c r="C358" s="3"/>
      <c r="F358" s="3"/>
      <c r="G358" s="3"/>
      <c r="H358" s="3"/>
      <c r="I358" s="3"/>
      <c r="J358" s="3"/>
      <c r="K358" s="3"/>
      <c r="L358" s="3"/>
      <c r="M358" s="3"/>
    </row>
    <row r="359" spans="3:13">
      <c r="C359" s="3"/>
      <c r="F359" s="3"/>
      <c r="G359" s="3"/>
      <c r="H359" s="3"/>
      <c r="I359" s="3"/>
      <c r="J359" s="3"/>
      <c r="K359" s="3"/>
      <c r="L359" s="3"/>
      <c r="M359" s="3"/>
    </row>
    <row r="360" spans="3:13">
      <c r="C360" s="3"/>
      <c r="F360" s="3"/>
      <c r="G360" s="3"/>
      <c r="H360" s="3"/>
      <c r="I360" s="3"/>
      <c r="J360" s="3"/>
      <c r="K360" s="3"/>
      <c r="L360" s="3"/>
      <c r="M360" s="3"/>
    </row>
    <row r="361" spans="3:13">
      <c r="C361" s="3"/>
      <c r="F361" s="3"/>
      <c r="G361" s="3"/>
      <c r="H361" s="3"/>
      <c r="I361" s="3"/>
      <c r="J361" s="3"/>
      <c r="K361" s="3"/>
      <c r="L361" s="3"/>
      <c r="M361" s="3"/>
    </row>
    <row r="363" spans="3:13">
      <c r="C363" s="3"/>
      <c r="F363" s="3"/>
      <c r="G363" s="3"/>
      <c r="H363" s="3"/>
      <c r="I363" s="3"/>
      <c r="J363" s="3"/>
      <c r="K363" s="3"/>
      <c r="L363" s="3"/>
      <c r="M363" s="3"/>
    </row>
    <row r="364" spans="3:13">
      <c r="C364" s="3"/>
      <c r="F364" s="3"/>
      <c r="G364" s="3"/>
      <c r="H364" s="3"/>
      <c r="I364" s="3"/>
      <c r="J364" s="3"/>
      <c r="K364" s="3"/>
      <c r="L364" s="3"/>
      <c r="M364" s="3"/>
    </row>
    <row r="365" spans="3:13">
      <c r="C365" s="3"/>
      <c r="F365" s="3"/>
      <c r="G365" s="3"/>
      <c r="H365" s="3"/>
      <c r="I365" s="3"/>
      <c r="J365" s="3"/>
      <c r="K365" s="3"/>
      <c r="L365" s="3"/>
      <c r="M365" s="3"/>
    </row>
    <row r="366" spans="3:13">
      <c r="C366" s="3"/>
      <c r="F366" s="3"/>
      <c r="G366" s="3"/>
      <c r="H366" s="3"/>
      <c r="I366" s="3"/>
      <c r="J366" s="3"/>
      <c r="K366" s="3"/>
      <c r="L366" s="3"/>
      <c r="M366" s="3"/>
    </row>
    <row r="367" spans="3:13">
      <c r="C367" s="3"/>
      <c r="F367" s="3"/>
      <c r="G367" s="3"/>
      <c r="H367" s="3"/>
      <c r="I367" s="3"/>
      <c r="J367" s="3"/>
      <c r="K367" s="3"/>
      <c r="L367" s="3"/>
      <c r="M367" s="3"/>
    </row>
    <row r="368" spans="3:13">
      <c r="C368" s="3"/>
      <c r="F368" s="3"/>
      <c r="G368" s="3"/>
      <c r="H368" s="3"/>
      <c r="I368" s="3"/>
      <c r="J368" s="3"/>
      <c r="K368" s="3"/>
      <c r="L368" s="3"/>
      <c r="M368" s="3"/>
    </row>
    <row r="369" spans="3:13">
      <c r="C369" s="3"/>
      <c r="F369" s="3"/>
      <c r="G369" s="3"/>
      <c r="H369" s="3"/>
      <c r="I369" s="3"/>
      <c r="J369" s="3"/>
      <c r="K369" s="3"/>
      <c r="L369" s="3"/>
      <c r="M369" s="3"/>
    </row>
    <row r="370" spans="3:13">
      <c r="C370" s="3"/>
      <c r="F370" s="3"/>
      <c r="G370" s="3"/>
      <c r="H370" s="3"/>
      <c r="I370" s="3"/>
      <c r="J370" s="3"/>
      <c r="K370" s="3"/>
      <c r="L370" s="3"/>
      <c r="M370" s="3"/>
    </row>
    <row r="371" spans="3:13">
      <c r="C371" s="3"/>
      <c r="F371" s="3"/>
      <c r="G371" s="3"/>
      <c r="H371" s="3"/>
      <c r="I371" s="3"/>
      <c r="J371" s="3"/>
      <c r="K371" s="3"/>
      <c r="L371" s="3"/>
      <c r="M371" s="3"/>
    </row>
    <row r="372" spans="3:13">
      <c r="C372" s="3"/>
      <c r="F372" s="3"/>
      <c r="G372" s="3"/>
      <c r="H372" s="3"/>
      <c r="I372" s="3"/>
      <c r="J372" s="3"/>
      <c r="K372" s="3"/>
      <c r="L372" s="3"/>
      <c r="M372" s="3"/>
    </row>
    <row r="373" spans="3:13">
      <c r="C373" s="3"/>
      <c r="F373" s="3"/>
      <c r="G373" s="3"/>
      <c r="H373" s="3"/>
      <c r="I373" s="3"/>
      <c r="J373" s="3"/>
      <c r="K373" s="3"/>
      <c r="L373" s="3"/>
      <c r="M373" s="3"/>
    </row>
    <row r="374" spans="3:13">
      <c r="C374" s="3"/>
      <c r="F374" s="3"/>
      <c r="G374" s="3"/>
      <c r="H374" s="3"/>
      <c r="I374" s="3"/>
      <c r="J374" s="3"/>
      <c r="K374" s="3"/>
      <c r="L374" s="3"/>
      <c r="M374" s="3"/>
    </row>
    <row r="375" spans="3:13">
      <c r="C375" s="3"/>
      <c r="F375" s="3"/>
      <c r="G375" s="3"/>
      <c r="H375" s="3"/>
      <c r="I375" s="3"/>
      <c r="J375" s="3"/>
      <c r="K375" s="3"/>
      <c r="L375" s="3"/>
      <c r="M375" s="3"/>
    </row>
    <row r="376" spans="3:13">
      <c r="C376" s="3"/>
      <c r="F376" s="3"/>
      <c r="G376" s="3"/>
      <c r="H376" s="3"/>
      <c r="I376" s="3"/>
      <c r="J376" s="3"/>
      <c r="K376" s="3"/>
      <c r="L376" s="3"/>
      <c r="M376" s="3"/>
    </row>
    <row r="377" spans="3:13">
      <c r="C377" s="3"/>
      <c r="F377" s="3"/>
      <c r="G377" s="3"/>
      <c r="H377" s="3"/>
      <c r="I377" s="3"/>
      <c r="J377" s="3"/>
      <c r="K377" s="3"/>
      <c r="L377" s="3"/>
      <c r="M377" s="3"/>
    </row>
    <row r="378" spans="3:13">
      <c r="C378" s="3"/>
      <c r="F378" s="3"/>
      <c r="G378" s="3"/>
      <c r="H378" s="3"/>
      <c r="I378" s="3"/>
      <c r="J378" s="3"/>
      <c r="K378" s="3"/>
      <c r="L378" s="3"/>
      <c r="M378" s="3"/>
    </row>
    <row r="379" spans="3:13">
      <c r="C379" s="3"/>
      <c r="F379" s="3"/>
      <c r="G379" s="3"/>
      <c r="H379" s="3"/>
      <c r="I379" s="3"/>
      <c r="J379" s="3"/>
      <c r="K379" s="3"/>
      <c r="L379" s="3"/>
      <c r="M379" s="3"/>
    </row>
    <row r="380" spans="3:13">
      <c r="C380" s="3"/>
      <c r="F380" s="3"/>
      <c r="G380" s="3"/>
      <c r="H380" s="3"/>
      <c r="I380" s="3"/>
      <c r="J380" s="3"/>
      <c r="K380" s="3"/>
      <c r="L380" s="3"/>
      <c r="M380" s="3"/>
    </row>
    <row r="381" spans="3:13">
      <c r="C381" s="3"/>
      <c r="F381" s="3"/>
      <c r="G381" s="3"/>
      <c r="H381" s="3"/>
      <c r="I381" s="3"/>
      <c r="J381" s="3"/>
      <c r="K381" s="3"/>
      <c r="L381" s="3"/>
      <c r="M381" s="3"/>
    </row>
    <row r="382" spans="3:13">
      <c r="C382" s="3"/>
      <c r="F382" s="3"/>
      <c r="G382" s="3"/>
      <c r="H382" s="3"/>
      <c r="I382" s="3"/>
      <c r="J382" s="3"/>
      <c r="K382" s="3"/>
      <c r="L382" s="3"/>
      <c r="M382" s="3"/>
    </row>
    <row r="383" spans="3:13">
      <c r="C383" s="3"/>
      <c r="F383" s="3"/>
      <c r="G383" s="3"/>
      <c r="H383" s="3"/>
      <c r="I383" s="3"/>
      <c r="J383" s="3"/>
      <c r="K383" s="3"/>
      <c r="L383" s="3"/>
      <c r="M383" s="3"/>
    </row>
    <row r="384" spans="3:13">
      <c r="C384" s="3"/>
      <c r="F384" s="3"/>
      <c r="G384" s="3"/>
      <c r="H384" s="3"/>
      <c r="I384" s="3"/>
      <c r="J384" s="3"/>
      <c r="K384" s="3"/>
      <c r="L384" s="3"/>
      <c r="M384" s="3"/>
    </row>
    <row r="385" spans="3:13">
      <c r="C385" s="3"/>
      <c r="F385" s="3"/>
      <c r="G385" s="3"/>
      <c r="H385" s="3"/>
      <c r="I385" s="3"/>
      <c r="J385" s="3"/>
      <c r="K385" s="3"/>
      <c r="L385" s="3"/>
      <c r="M385" s="3"/>
    </row>
    <row r="386" spans="3:13">
      <c r="C386" s="3"/>
      <c r="F386" s="3"/>
      <c r="G386" s="3"/>
      <c r="H386" s="3"/>
      <c r="I386" s="3"/>
      <c r="J386" s="3"/>
      <c r="K386" s="3"/>
      <c r="L386" s="3"/>
      <c r="M386" s="3"/>
    </row>
    <row r="387" spans="3:13">
      <c r="C387" s="3"/>
      <c r="F387" s="3"/>
      <c r="G387" s="3"/>
      <c r="H387" s="3"/>
      <c r="I387" s="3"/>
      <c r="J387" s="3"/>
      <c r="K387" s="3"/>
      <c r="L387" s="3"/>
      <c r="M387" s="3"/>
    </row>
    <row r="388" spans="3:13">
      <c r="C388" s="3"/>
      <c r="F388" s="3"/>
      <c r="G388" s="3"/>
      <c r="H388" s="3"/>
      <c r="I388" s="3"/>
      <c r="J388" s="3"/>
      <c r="K388" s="3"/>
      <c r="L388" s="3"/>
      <c r="M388" s="3"/>
    </row>
    <row r="389" spans="3:13">
      <c r="C389" s="3"/>
      <c r="F389" s="3"/>
      <c r="G389" s="3"/>
      <c r="H389" s="3"/>
      <c r="I389" s="3"/>
      <c r="J389" s="3"/>
      <c r="K389" s="3"/>
      <c r="L389" s="3"/>
      <c r="M389" s="3"/>
    </row>
    <row r="390" spans="3:13">
      <c r="C390" s="3"/>
      <c r="F390" s="3"/>
      <c r="G390" s="3"/>
      <c r="H390" s="3"/>
      <c r="I390" s="3"/>
      <c r="J390" s="3"/>
      <c r="K390" s="3"/>
      <c r="L390" s="3"/>
      <c r="M390" s="3"/>
    </row>
    <row r="391" spans="3:13">
      <c r="C391" s="3"/>
      <c r="F391" s="3"/>
      <c r="G391" s="3"/>
      <c r="H391" s="3"/>
      <c r="I391" s="3"/>
      <c r="J391" s="3"/>
      <c r="K391" s="3"/>
      <c r="L391" s="3"/>
      <c r="M391" s="3"/>
    </row>
    <row r="392" spans="3:13">
      <c r="C392" s="3"/>
      <c r="F392" s="3"/>
      <c r="G392" s="3"/>
      <c r="H392" s="3"/>
      <c r="I392" s="3"/>
      <c r="J392" s="3"/>
      <c r="K392" s="3"/>
      <c r="L392" s="3"/>
      <c r="M392" s="3"/>
    </row>
    <row r="393" spans="3:13">
      <c r="C393" s="3"/>
      <c r="F393" s="3"/>
      <c r="G393" s="3"/>
      <c r="H393" s="3"/>
      <c r="I393" s="3"/>
      <c r="J393" s="3"/>
      <c r="K393" s="3"/>
      <c r="L393" s="3"/>
      <c r="M393" s="3"/>
    </row>
    <row r="394" spans="3:13">
      <c r="C394" s="3"/>
      <c r="F394" s="3"/>
      <c r="G394" s="3"/>
      <c r="H394" s="3"/>
      <c r="I394" s="3"/>
      <c r="J394" s="3"/>
      <c r="K394" s="3"/>
      <c r="L394" s="3"/>
      <c r="M394" s="3"/>
    </row>
    <row r="395" spans="3:13">
      <c r="C395" s="3"/>
      <c r="F395" s="3"/>
      <c r="G395" s="3"/>
      <c r="H395" s="3"/>
      <c r="I395" s="3"/>
      <c r="J395" s="3"/>
      <c r="K395" s="3"/>
      <c r="L395" s="3"/>
      <c r="M395" s="3"/>
    </row>
    <row r="396" spans="3:13">
      <c r="C396" s="3"/>
      <c r="F396" s="3"/>
      <c r="G396" s="3"/>
      <c r="H396" s="3"/>
      <c r="I396" s="3"/>
      <c r="J396" s="3"/>
      <c r="K396" s="3"/>
      <c r="L396" s="3"/>
      <c r="M396" s="3"/>
    </row>
    <row r="397" spans="3:13">
      <c r="C397" s="3"/>
      <c r="F397" s="3"/>
      <c r="G397" s="3"/>
      <c r="H397" s="3"/>
      <c r="I397" s="3"/>
      <c r="J397" s="3"/>
      <c r="K397" s="3"/>
      <c r="L397" s="3"/>
      <c r="M397" s="3"/>
    </row>
    <row r="398" spans="3:13">
      <c r="C398" s="3"/>
      <c r="F398" s="3"/>
      <c r="G398" s="3"/>
      <c r="H398" s="3"/>
      <c r="I398" s="3"/>
      <c r="J398" s="3"/>
      <c r="K398" s="3"/>
      <c r="L398" s="3"/>
      <c r="M398" s="3"/>
    </row>
    <row r="399" spans="3:13">
      <c r="C399" s="3"/>
      <c r="F399" s="3"/>
      <c r="G399" s="3"/>
      <c r="H399" s="3"/>
      <c r="I399" s="3"/>
      <c r="J399" s="3"/>
      <c r="K399" s="3"/>
      <c r="L399" s="3"/>
      <c r="M399" s="3"/>
    </row>
    <row r="400" spans="3:13">
      <c r="C400" s="3"/>
      <c r="F400" s="3"/>
      <c r="G400" s="3"/>
      <c r="H400" s="3"/>
      <c r="I400" s="3"/>
      <c r="J400" s="3"/>
      <c r="K400" s="3"/>
      <c r="L400" s="3"/>
      <c r="M400" s="3"/>
    </row>
    <row r="401" spans="3:13">
      <c r="C401" s="3"/>
      <c r="F401" s="3"/>
      <c r="G401" s="3"/>
      <c r="H401" s="3"/>
      <c r="I401" s="3"/>
      <c r="J401" s="3"/>
      <c r="K401" s="3"/>
      <c r="L401" s="3"/>
      <c r="M401" s="3"/>
    </row>
    <row r="402" spans="3:13">
      <c r="C402" s="3"/>
      <c r="F402" s="3"/>
      <c r="G402" s="3"/>
      <c r="H402" s="3"/>
      <c r="I402" s="3"/>
      <c r="J402" s="3"/>
      <c r="K402" s="3"/>
      <c r="L402" s="3"/>
      <c r="M402" s="3"/>
    </row>
    <row r="403" spans="3:13">
      <c r="C403" s="3"/>
      <c r="F403" s="3"/>
      <c r="G403" s="3"/>
      <c r="H403" s="3"/>
      <c r="I403" s="3"/>
      <c r="J403" s="3"/>
      <c r="K403" s="3"/>
      <c r="L403" s="3"/>
      <c r="M403" s="3"/>
    </row>
    <row r="404" spans="3:13">
      <c r="C404" s="3"/>
      <c r="F404" s="3"/>
      <c r="G404" s="3"/>
      <c r="H404" s="3"/>
      <c r="I404" s="3"/>
      <c r="J404" s="3"/>
      <c r="K404" s="3"/>
      <c r="L404" s="3"/>
      <c r="M404" s="3"/>
    </row>
    <row r="405" spans="3:13">
      <c r="C405" s="3"/>
      <c r="F405" s="3"/>
      <c r="G405" s="3"/>
      <c r="H405" s="3"/>
      <c r="I405" s="3"/>
      <c r="J405" s="3"/>
      <c r="K405" s="3"/>
      <c r="L405" s="3"/>
      <c r="M405" s="3"/>
    </row>
    <row r="406" spans="3:13">
      <c r="C406" s="3"/>
      <c r="F406" s="3"/>
      <c r="G406" s="3"/>
      <c r="H406" s="3"/>
      <c r="I406" s="3"/>
      <c r="J406" s="3"/>
      <c r="K406" s="3"/>
      <c r="L406" s="3"/>
      <c r="M406" s="3"/>
    </row>
    <row r="407" spans="3:13">
      <c r="C407" s="3"/>
      <c r="F407" s="3"/>
      <c r="G407" s="3"/>
      <c r="H407" s="3"/>
      <c r="I407" s="3"/>
      <c r="J407" s="3"/>
      <c r="K407" s="3"/>
      <c r="L407" s="3"/>
      <c r="M407" s="3"/>
    </row>
    <row r="408" spans="3:13">
      <c r="C408" s="3"/>
      <c r="F408" s="3"/>
      <c r="G408" s="3"/>
      <c r="H408" s="3"/>
      <c r="I408" s="3"/>
      <c r="J408" s="3"/>
      <c r="K408" s="3"/>
      <c r="L408" s="3"/>
      <c r="M408" s="3"/>
    </row>
    <row r="409" spans="3:13">
      <c r="C409" s="3"/>
      <c r="F409" s="3"/>
      <c r="G409" s="3"/>
      <c r="H409" s="3"/>
      <c r="I409" s="3"/>
      <c r="J409" s="3"/>
      <c r="K409" s="3"/>
      <c r="L409" s="3"/>
      <c r="M409" s="3"/>
    </row>
    <row r="410" spans="3:13">
      <c r="C410" s="3"/>
      <c r="F410" s="3"/>
      <c r="G410" s="3"/>
      <c r="H410" s="3"/>
      <c r="I410" s="3"/>
      <c r="J410" s="3"/>
      <c r="K410" s="3"/>
      <c r="L410" s="3"/>
      <c r="M410" s="3"/>
    </row>
    <row r="411" spans="3:13">
      <c r="C411" s="3"/>
      <c r="F411" s="3"/>
      <c r="G411" s="3"/>
      <c r="H411" s="3"/>
      <c r="I411" s="3"/>
      <c r="J411" s="3"/>
      <c r="K411" s="3"/>
      <c r="L411" s="3"/>
      <c r="M411" s="3"/>
    </row>
    <row r="412" spans="3:13">
      <c r="C412" s="3"/>
      <c r="F412" s="3"/>
      <c r="G412" s="3"/>
      <c r="H412" s="3"/>
      <c r="I412" s="3"/>
      <c r="J412" s="3"/>
      <c r="K412" s="3"/>
      <c r="L412" s="3"/>
      <c r="M412" s="3"/>
    </row>
    <row r="413" spans="3:13">
      <c r="C413" s="3"/>
      <c r="F413" s="3"/>
      <c r="G413" s="3"/>
      <c r="H413" s="3"/>
      <c r="I413" s="3"/>
      <c r="J413" s="3"/>
      <c r="K413" s="3"/>
      <c r="L413" s="3"/>
      <c r="M413" s="3"/>
    </row>
    <row r="414" spans="3:13">
      <c r="C414" s="3"/>
      <c r="F414" s="3"/>
      <c r="G414" s="3"/>
      <c r="H414" s="3"/>
      <c r="I414" s="3"/>
      <c r="J414" s="3"/>
      <c r="K414" s="3"/>
      <c r="L414" s="3"/>
      <c r="M414" s="3"/>
    </row>
    <row r="415" spans="3:13">
      <c r="C415" s="3"/>
      <c r="F415" s="3"/>
      <c r="G415" s="3"/>
      <c r="H415" s="3"/>
      <c r="I415" s="3"/>
      <c r="J415" s="3"/>
      <c r="K415" s="3"/>
      <c r="L415" s="3"/>
      <c r="M415" s="3"/>
    </row>
    <row r="416" spans="3:13">
      <c r="C416" s="3"/>
      <c r="F416" s="3"/>
      <c r="G416" s="3"/>
      <c r="H416" s="3"/>
      <c r="I416" s="3"/>
      <c r="J416" s="3"/>
      <c r="K416" s="3"/>
      <c r="L416" s="3"/>
      <c r="M416" s="3"/>
    </row>
    <row r="417" spans="3:13">
      <c r="C417" s="3"/>
      <c r="F417" s="3"/>
      <c r="G417" s="3"/>
      <c r="H417" s="3"/>
      <c r="I417" s="3"/>
      <c r="J417" s="3"/>
      <c r="K417" s="3"/>
      <c r="L417" s="3"/>
      <c r="M417" s="3"/>
    </row>
    <row r="418" spans="3:13">
      <c r="C418" s="3"/>
      <c r="F418" s="3"/>
      <c r="G418" s="3"/>
      <c r="H418" s="3"/>
      <c r="I418" s="3"/>
      <c r="J418" s="3"/>
      <c r="K418" s="3"/>
      <c r="L418" s="3"/>
      <c r="M418" s="3"/>
    </row>
    <row r="419" spans="3:13">
      <c r="C419" s="3"/>
      <c r="F419" s="3"/>
      <c r="G419" s="3"/>
      <c r="H419" s="3"/>
      <c r="I419" s="3"/>
      <c r="J419" s="3"/>
      <c r="K419" s="3"/>
      <c r="L419" s="3"/>
      <c r="M419" s="3"/>
    </row>
    <row r="420" spans="3:13">
      <c r="C420" s="3"/>
      <c r="F420" s="3"/>
      <c r="G420" s="3"/>
      <c r="H420" s="3"/>
      <c r="I420" s="3"/>
      <c r="J420" s="3"/>
      <c r="K420" s="3"/>
      <c r="L420" s="3"/>
      <c r="M420" s="3"/>
    </row>
    <row r="421" spans="3:13">
      <c r="C421" s="3"/>
      <c r="F421" s="3"/>
      <c r="G421" s="3"/>
      <c r="H421" s="3"/>
      <c r="I421" s="3"/>
      <c r="J421" s="3"/>
      <c r="K421" s="3"/>
      <c r="L421" s="3"/>
      <c r="M421" s="3"/>
    </row>
    <row r="422" spans="3:13">
      <c r="C422" s="3"/>
      <c r="F422" s="3"/>
      <c r="G422" s="3"/>
      <c r="H422" s="3"/>
      <c r="I422" s="3"/>
      <c r="J422" s="3"/>
      <c r="K422" s="3"/>
      <c r="L422" s="3"/>
      <c r="M422" s="3"/>
    </row>
    <row r="423" spans="3:13">
      <c r="C423" s="3"/>
      <c r="F423" s="3"/>
      <c r="G423" s="3"/>
      <c r="H423" s="3"/>
      <c r="I423" s="3"/>
      <c r="J423" s="3"/>
      <c r="K423" s="3"/>
      <c r="L423" s="3"/>
      <c r="M423" s="3"/>
    </row>
    <row r="424" spans="3:13">
      <c r="C424" s="3"/>
      <c r="F424" s="3"/>
      <c r="G424" s="3"/>
      <c r="H424" s="3"/>
      <c r="I424" s="3"/>
      <c r="J424" s="3"/>
      <c r="K424" s="3"/>
      <c r="L424" s="3"/>
      <c r="M424" s="3"/>
    </row>
    <row r="425" spans="3:13">
      <c r="C425" s="3"/>
      <c r="F425" s="3"/>
      <c r="G425" s="3"/>
      <c r="H425" s="3"/>
      <c r="I425" s="3"/>
      <c r="J425" s="3"/>
      <c r="K425" s="3"/>
      <c r="L425" s="3"/>
      <c r="M425" s="3"/>
    </row>
    <row r="426" spans="3:13">
      <c r="C426" s="3"/>
      <c r="F426" s="3"/>
      <c r="G426" s="3"/>
      <c r="H426" s="3"/>
      <c r="I426" s="3"/>
      <c r="J426" s="3"/>
      <c r="K426" s="3"/>
      <c r="L426" s="3"/>
      <c r="M426" s="3"/>
    </row>
    <row r="427" spans="3:13">
      <c r="C427" s="3"/>
      <c r="F427" s="3"/>
      <c r="G427" s="3"/>
      <c r="H427" s="3"/>
      <c r="I427" s="3"/>
      <c r="J427" s="3"/>
      <c r="K427" s="3"/>
      <c r="L427" s="3"/>
      <c r="M427" s="3"/>
    </row>
    <row r="428" spans="3:13">
      <c r="C428" s="3"/>
      <c r="F428" s="3"/>
      <c r="G428" s="3"/>
      <c r="H428" s="3"/>
      <c r="I428" s="3"/>
      <c r="J428" s="3"/>
      <c r="K428" s="3"/>
      <c r="L428" s="3"/>
      <c r="M428" s="3"/>
    </row>
    <row r="429" spans="3:13">
      <c r="C429" s="3"/>
      <c r="F429" s="3"/>
      <c r="G429" s="3"/>
      <c r="H429" s="3"/>
      <c r="I429" s="3"/>
      <c r="J429" s="3"/>
      <c r="K429" s="3"/>
      <c r="L429" s="3"/>
      <c r="M429" s="3"/>
    </row>
    <row r="430" spans="3:13">
      <c r="C430" s="3"/>
      <c r="F430" s="3"/>
      <c r="G430" s="3"/>
      <c r="H430" s="3"/>
      <c r="I430" s="3"/>
      <c r="J430" s="3"/>
      <c r="K430" s="3"/>
      <c r="L430" s="3"/>
      <c r="M430" s="3"/>
    </row>
    <row r="431" spans="3:13">
      <c r="C431" s="3"/>
      <c r="F431" s="3"/>
      <c r="G431" s="3"/>
      <c r="H431" s="3"/>
      <c r="I431" s="3"/>
      <c r="J431" s="3"/>
      <c r="K431" s="3"/>
      <c r="L431" s="3"/>
      <c r="M431" s="3"/>
    </row>
    <row r="432" spans="3:13">
      <c r="C432" s="3"/>
      <c r="F432" s="3"/>
      <c r="G432" s="3"/>
      <c r="H432" s="3"/>
      <c r="I432" s="3"/>
      <c r="J432" s="3"/>
      <c r="K432" s="3"/>
      <c r="L432" s="3"/>
      <c r="M432" s="3"/>
    </row>
    <row r="433" spans="3:13">
      <c r="C433" s="3"/>
      <c r="F433" s="3"/>
      <c r="G433" s="3"/>
      <c r="H433" s="3"/>
      <c r="I433" s="3"/>
      <c r="J433" s="3"/>
      <c r="K433" s="3"/>
      <c r="L433" s="3"/>
      <c r="M433" s="3"/>
    </row>
    <row r="434" spans="3:13">
      <c r="C434" s="3"/>
      <c r="F434" s="3"/>
      <c r="G434" s="3"/>
      <c r="H434" s="3"/>
      <c r="I434" s="3"/>
      <c r="J434" s="3"/>
      <c r="K434" s="3"/>
      <c r="L434" s="3"/>
      <c r="M434" s="3"/>
    </row>
    <row r="435" spans="3:13">
      <c r="C435" s="3"/>
      <c r="F435" s="3"/>
      <c r="G435" s="3"/>
      <c r="H435" s="3"/>
      <c r="I435" s="3"/>
      <c r="J435" s="3"/>
      <c r="K435" s="3"/>
      <c r="L435" s="3"/>
      <c r="M435" s="3"/>
    </row>
    <row r="436" spans="3:13">
      <c r="C436" s="3"/>
      <c r="F436" s="3"/>
      <c r="G436" s="3"/>
      <c r="H436" s="3"/>
      <c r="I436" s="3"/>
      <c r="J436" s="3"/>
      <c r="K436" s="3"/>
      <c r="L436" s="3"/>
      <c r="M436" s="3"/>
    </row>
    <row r="437" spans="3:13">
      <c r="C437" s="3"/>
      <c r="F437" s="3"/>
      <c r="G437" s="3"/>
      <c r="H437" s="3"/>
      <c r="I437" s="3"/>
      <c r="J437" s="3"/>
      <c r="K437" s="3"/>
      <c r="L437" s="3"/>
      <c r="M437" s="3"/>
    </row>
    <row r="438" spans="3:13">
      <c r="C438" s="3"/>
      <c r="F438" s="3"/>
      <c r="G438" s="3"/>
      <c r="H438" s="3"/>
      <c r="I438" s="3"/>
      <c r="J438" s="3"/>
      <c r="K438" s="3"/>
      <c r="L438" s="3"/>
      <c r="M438" s="3"/>
    </row>
    <row r="439" spans="3:13">
      <c r="C439" s="3"/>
      <c r="F439" s="3"/>
      <c r="G439" s="3"/>
      <c r="H439" s="3"/>
      <c r="I439" s="3"/>
      <c r="J439" s="3"/>
      <c r="K439" s="3"/>
      <c r="L439" s="3"/>
      <c r="M439" s="3"/>
    </row>
    <row r="440" spans="3:13">
      <c r="C440" s="3"/>
      <c r="F440" s="3"/>
      <c r="G440" s="3"/>
      <c r="H440" s="3"/>
      <c r="I440" s="3"/>
      <c r="J440" s="3"/>
      <c r="K440" s="3"/>
      <c r="L440" s="3"/>
      <c r="M440" s="3"/>
    </row>
    <row r="441" spans="3:13">
      <c r="C441" s="3"/>
      <c r="F441" s="3"/>
      <c r="G441" s="3"/>
      <c r="H441" s="3"/>
      <c r="I441" s="3"/>
      <c r="J441" s="3"/>
      <c r="K441" s="3"/>
      <c r="L441" s="3"/>
      <c r="M441" s="3"/>
    </row>
    <row r="442" spans="3:13">
      <c r="C442" s="3"/>
      <c r="F442" s="3"/>
      <c r="G442" s="3"/>
      <c r="H442" s="3"/>
      <c r="I442" s="3"/>
      <c r="J442" s="3"/>
      <c r="K442" s="3"/>
      <c r="L442" s="3"/>
      <c r="M442" s="3"/>
    </row>
    <row r="443" spans="3:13">
      <c r="C443" s="3"/>
      <c r="F443" s="3"/>
      <c r="G443" s="3"/>
      <c r="H443" s="3"/>
      <c r="I443" s="3"/>
      <c r="J443" s="3"/>
      <c r="K443" s="3"/>
      <c r="L443" s="3"/>
      <c r="M443" s="3"/>
    </row>
    <row r="444" spans="3:13">
      <c r="C444" s="3"/>
      <c r="F444" s="3"/>
      <c r="G444" s="3"/>
      <c r="H444" s="3"/>
      <c r="I444" s="3"/>
      <c r="J444" s="3"/>
      <c r="K444" s="3"/>
      <c r="L444" s="3"/>
      <c r="M444" s="3"/>
    </row>
    <row r="446" spans="3:13">
      <c r="C446" s="3"/>
      <c r="F446" s="3"/>
      <c r="G446" s="3"/>
      <c r="H446" s="3"/>
      <c r="I446" s="3"/>
      <c r="J446" s="3"/>
      <c r="K446" s="3"/>
      <c r="L446" s="3"/>
      <c r="M446" s="3"/>
    </row>
    <row r="447" spans="3:13">
      <c r="C447" s="3"/>
      <c r="F447" s="3"/>
      <c r="G447" s="3"/>
      <c r="H447" s="3"/>
      <c r="I447" s="3"/>
      <c r="J447" s="3"/>
      <c r="K447" s="3"/>
      <c r="L447" s="3"/>
      <c r="M447" s="3"/>
    </row>
    <row r="448" spans="3:13">
      <c r="C448" s="3"/>
      <c r="F448" s="3"/>
      <c r="G448" s="3"/>
      <c r="H448" s="3"/>
      <c r="I448" s="3"/>
      <c r="J448" s="3"/>
      <c r="K448" s="3"/>
      <c r="L448" s="3"/>
      <c r="M448" s="3"/>
    </row>
    <row r="449" spans="3:13">
      <c r="C449" s="3"/>
      <c r="F449" s="3"/>
      <c r="G449" s="3"/>
      <c r="H449" s="3"/>
      <c r="I449" s="3"/>
      <c r="J449" s="3"/>
      <c r="K449" s="3"/>
      <c r="L449" s="3"/>
      <c r="M449" s="3"/>
    </row>
    <row r="450" spans="3:13">
      <c r="C450" s="3"/>
      <c r="F450" s="3"/>
      <c r="G450" s="3"/>
      <c r="H450" s="3"/>
      <c r="I450" s="3"/>
      <c r="J450" s="3"/>
      <c r="K450" s="3"/>
      <c r="L450" s="3"/>
      <c r="M450" s="3"/>
    </row>
    <row r="451" spans="3:13">
      <c r="C451" s="3"/>
      <c r="F451" s="3"/>
      <c r="G451" s="3"/>
      <c r="H451" s="3"/>
      <c r="I451" s="3"/>
      <c r="J451" s="3"/>
      <c r="K451" s="3"/>
      <c r="L451" s="3"/>
      <c r="M451" s="3"/>
    </row>
    <row r="452" spans="3:13">
      <c r="C452" s="3"/>
      <c r="F452" s="3"/>
      <c r="G452" s="3"/>
      <c r="H452" s="3"/>
      <c r="I452" s="3"/>
      <c r="J452" s="3"/>
      <c r="K452" s="3"/>
      <c r="L452" s="3"/>
      <c r="M452" s="3"/>
    </row>
    <row r="453" spans="3:13">
      <c r="C453" s="3"/>
      <c r="F453" s="3"/>
      <c r="G453" s="3"/>
      <c r="H453" s="3"/>
      <c r="I453" s="3"/>
      <c r="J453" s="3"/>
      <c r="K453" s="3"/>
      <c r="L453" s="3"/>
      <c r="M453" s="3"/>
    </row>
    <row r="454" spans="3:13">
      <c r="C454" s="3"/>
      <c r="F454" s="3"/>
      <c r="G454" s="3"/>
      <c r="H454" s="3"/>
      <c r="I454" s="3"/>
      <c r="J454" s="3"/>
      <c r="K454" s="3"/>
      <c r="L454" s="3"/>
      <c r="M454" s="3"/>
    </row>
    <row r="455" spans="3:13">
      <c r="C455" s="3"/>
      <c r="F455" s="3"/>
      <c r="G455" s="3"/>
      <c r="H455" s="3"/>
      <c r="I455" s="3"/>
      <c r="J455" s="3"/>
      <c r="K455" s="3"/>
      <c r="L455" s="3"/>
      <c r="M455" s="3"/>
    </row>
    <row r="456" spans="3:13">
      <c r="C456" s="3"/>
      <c r="F456" s="3"/>
      <c r="G456" s="3"/>
      <c r="H456" s="3"/>
      <c r="I456" s="3"/>
      <c r="J456" s="3"/>
      <c r="K456" s="3"/>
      <c r="L456" s="3"/>
      <c r="M456" s="3"/>
    </row>
    <row r="457" spans="3:13">
      <c r="C457" s="3"/>
      <c r="F457" s="3"/>
      <c r="G457" s="3"/>
      <c r="H457" s="3"/>
      <c r="I457" s="3"/>
      <c r="J457" s="3"/>
      <c r="K457" s="3"/>
      <c r="L457" s="3"/>
      <c r="M457" s="3"/>
    </row>
    <row r="458" spans="3:13">
      <c r="C458" s="3"/>
      <c r="F458" s="3"/>
      <c r="G458" s="3"/>
      <c r="H458" s="3"/>
      <c r="I458" s="3"/>
      <c r="J458" s="3"/>
      <c r="K458" s="3"/>
      <c r="L458" s="3"/>
      <c r="M458" s="3"/>
    </row>
    <row r="459" spans="3:13">
      <c r="C459" s="3"/>
      <c r="F459" s="3"/>
      <c r="G459" s="3"/>
      <c r="H459" s="3"/>
      <c r="I459" s="3"/>
      <c r="J459" s="3"/>
      <c r="K459" s="3"/>
      <c r="L459" s="3"/>
      <c r="M459" s="3"/>
    </row>
    <row r="460" spans="3:13">
      <c r="C460" s="3"/>
      <c r="F460" s="3"/>
      <c r="G460" s="3"/>
      <c r="H460" s="3"/>
      <c r="I460" s="3"/>
      <c r="J460" s="3"/>
      <c r="K460" s="3"/>
      <c r="L460" s="3"/>
      <c r="M460" s="3"/>
    </row>
    <row r="461" spans="3:13">
      <c r="C461" s="3"/>
      <c r="F461" s="3"/>
      <c r="G461" s="3"/>
      <c r="H461" s="3"/>
      <c r="I461" s="3"/>
      <c r="J461" s="3"/>
      <c r="K461" s="3"/>
      <c r="L461" s="3"/>
      <c r="M461" s="3"/>
    </row>
    <row r="462" spans="3:13">
      <c r="C462" s="3"/>
      <c r="F462" s="3"/>
      <c r="G462" s="3"/>
      <c r="H462" s="3"/>
      <c r="I462" s="3"/>
      <c r="J462" s="3"/>
      <c r="K462" s="3"/>
      <c r="L462" s="3"/>
      <c r="M462" s="3"/>
    </row>
    <row r="463" spans="3:13">
      <c r="C463" s="3"/>
      <c r="F463" s="3"/>
      <c r="G463" s="3"/>
      <c r="H463" s="3"/>
      <c r="I463" s="3"/>
      <c r="J463" s="3"/>
      <c r="K463" s="3"/>
      <c r="L463" s="3"/>
      <c r="M463" s="3"/>
    </row>
    <row r="464" spans="3:13">
      <c r="C464" s="3"/>
      <c r="F464" s="3"/>
      <c r="G464" s="3"/>
      <c r="H464" s="3"/>
      <c r="I464" s="3"/>
      <c r="J464" s="3"/>
      <c r="K464" s="3"/>
      <c r="L464" s="3"/>
      <c r="M464" s="3"/>
    </row>
    <row r="465" spans="3:13">
      <c r="C465" s="3"/>
      <c r="F465" s="3"/>
      <c r="G465" s="3"/>
      <c r="H465" s="3"/>
      <c r="I465" s="3"/>
      <c r="J465" s="3"/>
      <c r="K465" s="3"/>
      <c r="L465" s="3"/>
      <c r="M465" s="3"/>
    </row>
    <row r="466" spans="3:13">
      <c r="C466" s="3"/>
      <c r="F466" s="3"/>
      <c r="G466" s="3"/>
      <c r="H466" s="3"/>
      <c r="I466" s="3"/>
      <c r="J466" s="3"/>
      <c r="K466" s="3"/>
      <c r="L466" s="3"/>
      <c r="M466" s="3"/>
    </row>
    <row r="467" spans="3:13">
      <c r="C467" s="3"/>
      <c r="F467" s="3"/>
      <c r="G467" s="3"/>
      <c r="H467" s="3"/>
      <c r="I467" s="3"/>
      <c r="J467" s="3"/>
      <c r="K467" s="3"/>
      <c r="L467" s="3"/>
      <c r="M467" s="3"/>
    </row>
    <row r="468" spans="3:13">
      <c r="C468" s="3"/>
      <c r="F468" s="3"/>
      <c r="G468" s="3"/>
      <c r="H468" s="3"/>
      <c r="I468" s="3"/>
      <c r="J468" s="3"/>
      <c r="K468" s="3"/>
      <c r="L468" s="3"/>
      <c r="M468" s="3"/>
    </row>
    <row r="469" spans="3:13">
      <c r="C469" s="3"/>
      <c r="F469" s="3"/>
      <c r="G469" s="3"/>
      <c r="H469" s="3"/>
      <c r="I469" s="3"/>
      <c r="J469" s="3"/>
      <c r="K469" s="3"/>
      <c r="L469" s="3"/>
      <c r="M469" s="3"/>
    </row>
    <row r="470" spans="3:13">
      <c r="C470" s="3"/>
      <c r="F470" s="3"/>
      <c r="G470" s="3"/>
      <c r="H470" s="3"/>
      <c r="I470" s="3"/>
      <c r="J470" s="3"/>
      <c r="K470" s="3"/>
      <c r="L470" s="3"/>
      <c r="M470" s="3"/>
    </row>
    <row r="471" spans="3:13">
      <c r="C471" s="3"/>
      <c r="F471" s="3"/>
      <c r="G471" s="3"/>
      <c r="H471" s="3"/>
      <c r="I471" s="3"/>
      <c r="J471" s="3"/>
      <c r="K471" s="3"/>
      <c r="L471" s="3"/>
      <c r="M471" s="3"/>
    </row>
    <row r="472" spans="3:13">
      <c r="C472" s="3"/>
      <c r="F472" s="3"/>
      <c r="G472" s="3"/>
      <c r="H472" s="3"/>
      <c r="I472" s="3"/>
      <c r="J472" s="3"/>
      <c r="K472" s="3"/>
      <c r="L472" s="3"/>
      <c r="M472" s="3"/>
    </row>
    <row r="473" spans="3:13">
      <c r="C473" s="3"/>
      <c r="F473" s="3"/>
      <c r="G473" s="3"/>
      <c r="H473" s="3"/>
      <c r="I473" s="3"/>
      <c r="J473" s="3"/>
      <c r="K473" s="3"/>
      <c r="L473" s="3"/>
      <c r="M473" s="3"/>
    </row>
    <row r="474" spans="3:13">
      <c r="C474" s="3"/>
      <c r="F474" s="3"/>
      <c r="G474" s="3"/>
      <c r="H474" s="3"/>
      <c r="I474" s="3"/>
      <c r="J474" s="3"/>
      <c r="K474" s="3"/>
      <c r="L474" s="3"/>
      <c r="M474" s="3"/>
    </row>
    <row r="475" spans="3:13">
      <c r="C475" s="3"/>
      <c r="F475" s="3"/>
      <c r="G475" s="3"/>
      <c r="H475" s="3"/>
      <c r="I475" s="3"/>
      <c r="J475" s="3"/>
      <c r="K475" s="3"/>
      <c r="L475" s="3"/>
      <c r="M475" s="3"/>
    </row>
    <row r="476" spans="3:13">
      <c r="C476" s="3"/>
      <c r="F476" s="3"/>
      <c r="G476" s="3"/>
      <c r="H476" s="3"/>
      <c r="I476" s="3"/>
      <c r="J476" s="3"/>
      <c r="K476" s="3"/>
      <c r="L476" s="3"/>
      <c r="M476" s="3"/>
    </row>
    <row r="477" spans="3:13">
      <c r="C477" s="3"/>
      <c r="F477" s="3"/>
      <c r="G477" s="3"/>
      <c r="H477" s="3"/>
      <c r="I477" s="3"/>
      <c r="J477" s="3"/>
      <c r="K477" s="3"/>
      <c r="L477" s="3"/>
      <c r="M477" s="3"/>
    </row>
    <row r="478" spans="3:13">
      <c r="C478" s="3"/>
      <c r="F478" s="3"/>
      <c r="G478" s="3"/>
      <c r="H478" s="3"/>
      <c r="I478" s="3"/>
      <c r="J478" s="3"/>
      <c r="K478" s="3"/>
      <c r="L478" s="3"/>
      <c r="M478" s="3"/>
    </row>
    <row r="479" spans="3:13">
      <c r="C479" s="3"/>
      <c r="F479" s="3"/>
      <c r="G479" s="3"/>
      <c r="H479" s="3"/>
      <c r="I479" s="3"/>
      <c r="J479" s="3"/>
      <c r="K479" s="3"/>
      <c r="L479" s="3"/>
      <c r="M479" s="3"/>
    </row>
    <row r="480" spans="3:13">
      <c r="C480" s="3"/>
      <c r="F480" s="3"/>
      <c r="G480" s="3"/>
      <c r="H480" s="3"/>
      <c r="I480" s="3"/>
      <c r="J480" s="3"/>
      <c r="K480" s="3"/>
      <c r="L480" s="3"/>
      <c r="M480" s="3"/>
    </row>
    <row r="481" spans="3:13">
      <c r="C481" s="3"/>
      <c r="F481" s="3"/>
      <c r="G481" s="3"/>
      <c r="H481" s="3"/>
      <c r="I481" s="3"/>
      <c r="J481" s="3"/>
      <c r="K481" s="3"/>
      <c r="L481" s="3"/>
      <c r="M481" s="3"/>
    </row>
    <row r="482" spans="3:13">
      <c r="C482" s="3"/>
      <c r="F482" s="3"/>
      <c r="G482" s="3"/>
      <c r="H482" s="3"/>
      <c r="I482" s="3"/>
      <c r="J482" s="3"/>
      <c r="K482" s="3"/>
      <c r="L482" s="3"/>
      <c r="M482" s="3"/>
    </row>
    <row r="483" spans="3:13">
      <c r="C483" s="3"/>
      <c r="F483" s="3"/>
      <c r="G483" s="3"/>
      <c r="H483" s="3"/>
      <c r="I483" s="3"/>
      <c r="J483" s="3"/>
      <c r="K483" s="3"/>
      <c r="L483" s="3"/>
      <c r="M483" s="3"/>
    </row>
    <row r="484" spans="3:13">
      <c r="C484" s="3"/>
      <c r="F484" s="3"/>
      <c r="G484" s="3"/>
      <c r="H484" s="3"/>
      <c r="I484" s="3"/>
      <c r="J484" s="3"/>
      <c r="K484" s="3"/>
      <c r="L484" s="3"/>
      <c r="M484" s="3"/>
    </row>
    <row r="485" spans="3:13">
      <c r="C485" s="3"/>
      <c r="F485" s="3"/>
      <c r="G485" s="3"/>
      <c r="H485" s="3"/>
      <c r="I485" s="3"/>
      <c r="J485" s="3"/>
      <c r="K485" s="3"/>
      <c r="L485" s="3"/>
      <c r="M485" s="3"/>
    </row>
    <row r="486" spans="3:13">
      <c r="C486" s="3"/>
      <c r="F486" s="3"/>
      <c r="G486" s="3"/>
      <c r="H486" s="3"/>
      <c r="I486" s="3"/>
      <c r="J486" s="3"/>
      <c r="K486" s="3"/>
      <c r="L486" s="3"/>
      <c r="M486" s="3"/>
    </row>
    <row r="487" spans="3:13">
      <c r="C487" s="3"/>
      <c r="F487" s="3"/>
      <c r="G487" s="3"/>
      <c r="H487" s="3"/>
      <c r="I487" s="3"/>
      <c r="J487" s="3"/>
      <c r="K487" s="3"/>
      <c r="L487" s="3"/>
      <c r="M487" s="3"/>
    </row>
    <row r="488" spans="3:13">
      <c r="C488" s="3"/>
      <c r="F488" s="3"/>
      <c r="G488" s="3"/>
      <c r="H488" s="3"/>
      <c r="I488" s="3"/>
      <c r="J488" s="3"/>
      <c r="K488" s="3"/>
      <c r="L488" s="3"/>
      <c r="M488" s="3"/>
    </row>
    <row r="489" spans="3:13">
      <c r="C489" s="3"/>
      <c r="F489" s="3"/>
      <c r="G489" s="3"/>
      <c r="H489" s="3"/>
      <c r="I489" s="3"/>
      <c r="J489" s="3"/>
      <c r="K489" s="3"/>
      <c r="L489" s="3"/>
      <c r="M489" s="3"/>
    </row>
    <row r="490" spans="3:13">
      <c r="C490" s="3"/>
      <c r="F490" s="3"/>
      <c r="G490" s="3"/>
      <c r="H490" s="3"/>
      <c r="I490" s="3"/>
      <c r="J490" s="3"/>
      <c r="K490" s="3"/>
      <c r="L490" s="3"/>
      <c r="M490" s="3"/>
    </row>
    <row r="491" spans="3:13">
      <c r="C491" s="3"/>
      <c r="F491" s="3"/>
      <c r="G491" s="3"/>
      <c r="H491" s="3"/>
      <c r="I491" s="3"/>
      <c r="J491" s="3"/>
      <c r="K491" s="3"/>
      <c r="L491" s="3"/>
      <c r="M491" s="3"/>
    </row>
    <row r="492" spans="3:13">
      <c r="C492" s="3"/>
      <c r="F492" s="3"/>
      <c r="G492" s="3"/>
      <c r="H492" s="3"/>
      <c r="I492" s="3"/>
      <c r="J492" s="3"/>
      <c r="K492" s="3"/>
      <c r="L492" s="3"/>
      <c r="M492" s="3"/>
    </row>
    <row r="493" spans="3:13">
      <c r="C493" s="3"/>
      <c r="F493" s="3"/>
      <c r="G493" s="3"/>
      <c r="H493" s="3"/>
      <c r="I493" s="3"/>
      <c r="J493" s="3"/>
      <c r="K493" s="3"/>
      <c r="L493" s="3"/>
      <c r="M493" s="3"/>
    </row>
    <row r="494" spans="3:13">
      <c r="C494" s="3"/>
      <c r="F494" s="3"/>
      <c r="G494" s="3"/>
      <c r="H494" s="3"/>
      <c r="I494" s="3"/>
      <c r="J494" s="3"/>
      <c r="K494" s="3"/>
      <c r="L494" s="3"/>
      <c r="M494" s="3"/>
    </row>
    <row r="495" spans="3:13">
      <c r="C495" s="3"/>
      <c r="F495" s="3"/>
      <c r="G495" s="3"/>
      <c r="H495" s="3"/>
      <c r="I495" s="3"/>
      <c r="J495" s="3"/>
      <c r="K495" s="3"/>
      <c r="L495" s="3"/>
      <c r="M495" s="3"/>
    </row>
    <row r="496" spans="3:13">
      <c r="C496" s="3"/>
      <c r="F496" s="3"/>
      <c r="G496" s="3"/>
      <c r="H496" s="3"/>
      <c r="I496" s="3"/>
      <c r="J496" s="3"/>
      <c r="K496" s="3"/>
      <c r="L496" s="3"/>
      <c r="M496" s="3"/>
    </row>
    <row r="497" spans="3:13">
      <c r="C497" s="3"/>
      <c r="F497" s="3"/>
      <c r="G497" s="3"/>
      <c r="H497" s="3"/>
      <c r="I497" s="3"/>
      <c r="J497" s="3"/>
      <c r="K497" s="3"/>
      <c r="L497" s="3"/>
      <c r="M497" s="3"/>
    </row>
    <row r="498" spans="3:13">
      <c r="C498" s="3"/>
      <c r="F498" s="3"/>
      <c r="G498" s="3"/>
      <c r="H498" s="3"/>
      <c r="I498" s="3"/>
      <c r="J498" s="3"/>
      <c r="K498" s="3"/>
      <c r="L498" s="3"/>
      <c r="M498" s="3"/>
    </row>
    <row r="499" spans="3:13">
      <c r="C499" s="3"/>
      <c r="F499" s="3"/>
      <c r="G499" s="3"/>
      <c r="H499" s="3"/>
      <c r="I499" s="3"/>
      <c r="J499" s="3"/>
      <c r="K499" s="3"/>
      <c r="L499" s="3"/>
      <c r="M499" s="3"/>
    </row>
    <row r="500" spans="3:13">
      <c r="C500" s="3"/>
      <c r="F500" s="3"/>
      <c r="G500" s="3"/>
      <c r="H500" s="3"/>
      <c r="I500" s="3"/>
      <c r="J500" s="3"/>
      <c r="K500" s="3"/>
      <c r="L500" s="3"/>
      <c r="M500" s="3"/>
    </row>
    <row r="501" spans="3:13">
      <c r="C501" s="3"/>
      <c r="F501" s="3"/>
      <c r="G501" s="3"/>
      <c r="H501" s="3"/>
      <c r="I501" s="3"/>
      <c r="J501" s="3"/>
      <c r="K501" s="3"/>
      <c r="L501" s="3"/>
      <c r="M501" s="3"/>
    </row>
    <row r="502" spans="3:13">
      <c r="C502" s="3"/>
      <c r="F502" s="3"/>
      <c r="G502" s="3"/>
      <c r="H502" s="3"/>
      <c r="I502" s="3"/>
      <c r="J502" s="3"/>
      <c r="K502" s="3"/>
      <c r="L502" s="3"/>
      <c r="M502" s="3"/>
    </row>
    <row r="503" spans="3:13">
      <c r="C503" s="3"/>
      <c r="F503" s="3"/>
      <c r="G503" s="3"/>
      <c r="H503" s="3"/>
      <c r="I503" s="3"/>
      <c r="J503" s="3"/>
      <c r="K503" s="3"/>
      <c r="L503" s="3"/>
      <c r="M503" s="3"/>
    </row>
    <row r="504" spans="3:13">
      <c r="C504" s="3"/>
      <c r="F504" s="3"/>
      <c r="G504" s="3"/>
      <c r="H504" s="3"/>
      <c r="I504" s="3"/>
      <c r="J504" s="3"/>
      <c r="K504" s="3"/>
      <c r="L504" s="3"/>
      <c r="M504" s="3"/>
    </row>
    <row r="505" spans="3:13">
      <c r="C505" s="3"/>
      <c r="F505" s="3"/>
      <c r="G505" s="3"/>
      <c r="H505" s="3"/>
      <c r="I505" s="3"/>
      <c r="J505" s="3"/>
      <c r="K505" s="3"/>
      <c r="L505" s="3"/>
      <c r="M505" s="3"/>
    </row>
    <row r="506" spans="3:13">
      <c r="C506" s="3"/>
      <c r="F506" s="3"/>
      <c r="G506" s="3"/>
      <c r="H506" s="3"/>
      <c r="I506" s="3"/>
      <c r="J506" s="3"/>
      <c r="K506" s="3"/>
      <c r="L506" s="3"/>
      <c r="M506" s="3"/>
    </row>
    <row r="507" spans="3:13">
      <c r="C507" s="3"/>
      <c r="F507" s="3"/>
      <c r="G507" s="3"/>
      <c r="H507" s="3"/>
      <c r="I507" s="3"/>
      <c r="J507" s="3"/>
      <c r="K507" s="3"/>
      <c r="L507" s="3"/>
      <c r="M507" s="3"/>
    </row>
    <row r="508" spans="3:13">
      <c r="C508" s="3"/>
      <c r="F508" s="3"/>
      <c r="G508" s="3"/>
      <c r="H508" s="3"/>
      <c r="I508" s="3"/>
      <c r="J508" s="3"/>
      <c r="K508" s="3"/>
      <c r="L508" s="3"/>
      <c r="M508" s="3"/>
    </row>
    <row r="509" spans="3:13">
      <c r="C509" s="3"/>
      <c r="F509" s="3"/>
      <c r="G509" s="3"/>
      <c r="H509" s="3"/>
      <c r="I509" s="3"/>
      <c r="J509" s="3"/>
      <c r="K509" s="3"/>
      <c r="L509" s="3"/>
      <c r="M509" s="3"/>
    </row>
    <row r="510" spans="3:13">
      <c r="C510" s="3"/>
      <c r="F510" s="3"/>
      <c r="G510" s="3"/>
      <c r="H510" s="3"/>
      <c r="I510" s="3"/>
      <c r="J510" s="3"/>
      <c r="K510" s="3"/>
      <c r="L510" s="3"/>
      <c r="M510" s="3"/>
    </row>
    <row r="511" spans="3:13">
      <c r="C511" s="3"/>
      <c r="F511" s="3"/>
      <c r="G511" s="3"/>
      <c r="H511" s="3"/>
      <c r="I511" s="3"/>
      <c r="J511" s="3"/>
      <c r="K511" s="3"/>
      <c r="L511" s="3"/>
      <c r="M511" s="3"/>
    </row>
    <row r="512" spans="3:13">
      <c r="C512" s="3"/>
      <c r="F512" s="3"/>
      <c r="G512" s="3"/>
      <c r="H512" s="3"/>
      <c r="I512" s="3"/>
      <c r="J512" s="3"/>
      <c r="K512" s="3"/>
      <c r="L512" s="3"/>
      <c r="M512" s="3"/>
    </row>
    <row r="513" spans="3:13">
      <c r="C513" s="3"/>
      <c r="F513" s="3"/>
      <c r="G513" s="3"/>
      <c r="H513" s="3"/>
      <c r="I513" s="3"/>
      <c r="J513" s="3"/>
      <c r="K513" s="3"/>
      <c r="L513" s="3"/>
      <c r="M513" s="3"/>
    </row>
    <row r="514" spans="3:13">
      <c r="C514" s="3"/>
      <c r="F514" s="3"/>
      <c r="G514" s="3"/>
      <c r="H514" s="3"/>
      <c r="I514" s="3"/>
      <c r="J514" s="3"/>
      <c r="K514" s="3"/>
      <c r="L514" s="3"/>
      <c r="M514" s="3"/>
    </row>
    <row r="515" spans="3:13">
      <c r="C515" s="3"/>
      <c r="F515" s="3"/>
      <c r="G515" s="3"/>
      <c r="H515" s="3"/>
      <c r="I515" s="3"/>
      <c r="J515" s="3"/>
      <c r="K515" s="3"/>
      <c r="L515" s="3"/>
      <c r="M515" s="3"/>
    </row>
    <row r="516" spans="3:13">
      <c r="C516" s="3"/>
      <c r="F516" s="3"/>
      <c r="G516" s="3"/>
      <c r="H516" s="3"/>
      <c r="I516" s="3"/>
      <c r="J516" s="3"/>
      <c r="K516" s="3"/>
      <c r="L516" s="3"/>
      <c r="M516" s="3"/>
    </row>
    <row r="517" spans="3:13">
      <c r="C517" s="3"/>
      <c r="F517" s="3"/>
      <c r="G517" s="3"/>
      <c r="H517" s="3"/>
      <c r="I517" s="3"/>
      <c r="J517" s="3"/>
      <c r="K517" s="3"/>
      <c r="L517" s="3"/>
      <c r="M517" s="3"/>
    </row>
    <row r="518" spans="3:13">
      <c r="C518" s="3"/>
      <c r="F518" s="3"/>
      <c r="G518" s="3"/>
      <c r="H518" s="3"/>
      <c r="I518" s="3"/>
      <c r="J518" s="3"/>
      <c r="K518" s="3"/>
      <c r="L518" s="3"/>
      <c r="M518" s="3"/>
    </row>
    <row r="519" spans="3:13">
      <c r="C519" s="3"/>
      <c r="F519" s="3"/>
      <c r="G519" s="3"/>
      <c r="H519" s="3"/>
      <c r="I519" s="3"/>
      <c r="J519" s="3"/>
      <c r="K519" s="3"/>
      <c r="L519" s="3"/>
      <c r="M519" s="3"/>
    </row>
    <row r="520" spans="3:13">
      <c r="C520" s="3"/>
      <c r="F520" s="3"/>
      <c r="G520" s="3"/>
      <c r="H520" s="3"/>
      <c r="I520" s="3"/>
      <c r="J520" s="3"/>
      <c r="K520" s="3"/>
      <c r="L520" s="3"/>
      <c r="M520" s="3"/>
    </row>
    <row r="521" spans="3:13">
      <c r="C521" s="3"/>
      <c r="F521" s="3"/>
      <c r="G521" s="3"/>
      <c r="H521" s="3"/>
      <c r="I521" s="3"/>
      <c r="J521" s="3"/>
      <c r="K521" s="3"/>
      <c r="L521" s="3"/>
      <c r="M521" s="3"/>
    </row>
    <row r="522" spans="3:13">
      <c r="C522" s="3"/>
      <c r="F522" s="3"/>
      <c r="G522" s="3"/>
      <c r="H522" s="3"/>
      <c r="I522" s="3"/>
      <c r="J522" s="3"/>
      <c r="K522" s="3"/>
      <c r="L522" s="3"/>
      <c r="M522" s="3"/>
    </row>
    <row r="523" spans="3:13">
      <c r="C523" s="3"/>
      <c r="F523" s="3"/>
      <c r="G523" s="3"/>
      <c r="H523" s="3"/>
      <c r="I523" s="3"/>
      <c r="J523" s="3"/>
      <c r="K523" s="3"/>
      <c r="L523" s="3"/>
      <c r="M523" s="3"/>
    </row>
    <row r="524" spans="3:13">
      <c r="C524" s="3"/>
      <c r="F524" s="3"/>
      <c r="G524" s="3"/>
      <c r="H524" s="3"/>
      <c r="I524" s="3"/>
      <c r="J524" s="3"/>
      <c r="K524" s="3"/>
      <c r="L524" s="3"/>
      <c r="M524" s="3"/>
    </row>
    <row r="525" spans="3:13">
      <c r="C525" s="3"/>
      <c r="F525" s="3"/>
      <c r="G525" s="3"/>
      <c r="H525" s="3"/>
      <c r="I525" s="3"/>
      <c r="J525" s="3"/>
      <c r="K525" s="3"/>
      <c r="L525" s="3"/>
      <c r="M525" s="3"/>
    </row>
    <row r="526" spans="3:13">
      <c r="C526" s="3"/>
      <c r="F526" s="3"/>
      <c r="G526" s="3"/>
      <c r="H526" s="3"/>
      <c r="I526" s="3"/>
      <c r="J526" s="3"/>
      <c r="K526" s="3"/>
      <c r="L526" s="3"/>
      <c r="M526" s="3"/>
    </row>
    <row r="527" spans="3:13">
      <c r="C527" s="3"/>
      <c r="F527" s="3"/>
      <c r="G527" s="3"/>
      <c r="H527" s="3"/>
      <c r="I527" s="3"/>
      <c r="J527" s="3"/>
      <c r="K527" s="3"/>
      <c r="L527" s="3"/>
      <c r="M527" s="3"/>
    </row>
    <row r="529" spans="3:13">
      <c r="C529" s="3"/>
      <c r="F529" s="3"/>
      <c r="G529" s="3"/>
      <c r="H529" s="3"/>
      <c r="I529" s="3"/>
      <c r="J529" s="3"/>
      <c r="K529" s="3"/>
      <c r="L529" s="3"/>
      <c r="M529" s="3"/>
    </row>
    <row r="530" spans="3:13">
      <c r="C530" s="3"/>
      <c r="F530" s="3"/>
      <c r="G530" s="3"/>
      <c r="H530" s="3"/>
      <c r="I530" s="3"/>
      <c r="J530" s="3"/>
      <c r="K530" s="3"/>
      <c r="L530" s="3"/>
      <c r="M530" s="3"/>
    </row>
    <row r="531" spans="3:13">
      <c r="C531" s="3"/>
      <c r="F531" s="3"/>
      <c r="G531" s="3"/>
      <c r="H531" s="3"/>
      <c r="I531" s="3"/>
      <c r="J531" s="3"/>
      <c r="K531" s="3"/>
      <c r="L531" s="3"/>
      <c r="M531" s="3"/>
    </row>
    <row r="532" spans="3:13">
      <c r="C532" s="3"/>
      <c r="F532" s="3"/>
      <c r="G532" s="3"/>
      <c r="H532" s="3"/>
      <c r="I532" s="3"/>
      <c r="J532" s="3"/>
      <c r="K532" s="3"/>
      <c r="L532" s="3"/>
      <c r="M532" s="3"/>
    </row>
    <row r="533" spans="3:13">
      <c r="C533" s="3"/>
      <c r="F533" s="3"/>
      <c r="G533" s="3"/>
      <c r="H533" s="3"/>
      <c r="I533" s="3"/>
      <c r="J533" s="3"/>
      <c r="K533" s="3"/>
      <c r="L533" s="3"/>
      <c r="M533" s="3"/>
    </row>
    <row r="534" spans="3:13">
      <c r="C534" s="3"/>
      <c r="F534" s="3"/>
      <c r="G534" s="3"/>
      <c r="H534" s="3"/>
      <c r="I534" s="3"/>
      <c r="J534" s="3"/>
      <c r="K534" s="3"/>
      <c r="L534" s="3"/>
      <c r="M534" s="3"/>
    </row>
    <row r="535" spans="3:13">
      <c r="C535" s="3"/>
      <c r="F535" s="3"/>
      <c r="G535" s="3"/>
      <c r="H535" s="3"/>
      <c r="I535" s="3"/>
      <c r="J535" s="3"/>
      <c r="K535" s="3"/>
      <c r="L535" s="3"/>
      <c r="M535" s="3"/>
    </row>
    <row r="536" spans="3:13">
      <c r="C536" s="3"/>
      <c r="F536" s="3"/>
      <c r="G536" s="3"/>
      <c r="H536" s="3"/>
      <c r="I536" s="3"/>
      <c r="J536" s="3"/>
      <c r="K536" s="3"/>
      <c r="L536" s="3"/>
      <c r="M536" s="3"/>
    </row>
    <row r="537" spans="3:13">
      <c r="C537" s="3"/>
      <c r="F537" s="3"/>
      <c r="G537" s="3"/>
      <c r="H537" s="3"/>
      <c r="I537" s="3"/>
      <c r="J537" s="3"/>
      <c r="K537" s="3"/>
      <c r="L537" s="3"/>
      <c r="M537" s="3"/>
    </row>
    <row r="538" spans="3:13">
      <c r="C538" s="3"/>
      <c r="F538" s="3"/>
      <c r="G538" s="3"/>
      <c r="H538" s="3"/>
      <c r="I538" s="3"/>
      <c r="J538" s="3"/>
      <c r="K538" s="3"/>
      <c r="L538" s="3"/>
      <c r="M538" s="3"/>
    </row>
    <row r="539" spans="3:13">
      <c r="C539" s="3"/>
      <c r="F539" s="3"/>
      <c r="G539" s="3"/>
      <c r="H539" s="3"/>
      <c r="I539" s="3"/>
      <c r="J539" s="3"/>
      <c r="K539" s="3"/>
      <c r="L539" s="3"/>
      <c r="M539" s="3"/>
    </row>
    <row r="540" spans="3:13">
      <c r="C540" s="3"/>
      <c r="F540" s="3"/>
      <c r="G540" s="3"/>
      <c r="H540" s="3"/>
      <c r="I540" s="3"/>
      <c r="J540" s="3"/>
      <c r="K540" s="3"/>
      <c r="L540" s="3"/>
      <c r="M540" s="3"/>
    </row>
    <row r="541" spans="3:13">
      <c r="C541" s="3"/>
      <c r="F541" s="3"/>
      <c r="G541" s="3"/>
      <c r="H541" s="3"/>
      <c r="I541" s="3"/>
      <c r="J541" s="3"/>
      <c r="K541" s="3"/>
      <c r="L541" s="3"/>
      <c r="M541" s="3"/>
    </row>
    <row r="542" spans="3:13">
      <c r="C542" s="3"/>
      <c r="F542" s="3"/>
      <c r="G542" s="3"/>
      <c r="H542" s="3"/>
      <c r="I542" s="3"/>
      <c r="J542" s="3"/>
      <c r="K542" s="3"/>
      <c r="L542" s="3"/>
      <c r="M542" s="3"/>
    </row>
    <row r="543" spans="3:13">
      <c r="C543" s="3"/>
      <c r="F543" s="3"/>
      <c r="G543" s="3"/>
      <c r="H543" s="3"/>
      <c r="I543" s="3"/>
      <c r="J543" s="3"/>
      <c r="K543" s="3"/>
      <c r="L543" s="3"/>
      <c r="M543" s="3"/>
    </row>
    <row r="544" spans="3:13">
      <c r="C544" s="3"/>
      <c r="F544" s="3"/>
      <c r="G544" s="3"/>
      <c r="H544" s="3"/>
      <c r="I544" s="3"/>
      <c r="J544" s="3"/>
      <c r="K544" s="3"/>
      <c r="L544" s="3"/>
      <c r="M544" s="3"/>
    </row>
    <row r="545" spans="3:13">
      <c r="C545" s="3"/>
      <c r="F545" s="3"/>
      <c r="G545" s="3"/>
      <c r="H545" s="3"/>
      <c r="I545" s="3"/>
      <c r="J545" s="3"/>
      <c r="K545" s="3"/>
      <c r="L545" s="3"/>
      <c r="M545" s="3"/>
    </row>
    <row r="546" spans="3:13">
      <c r="C546" s="3"/>
      <c r="F546" s="3"/>
      <c r="G546" s="3"/>
      <c r="H546" s="3"/>
      <c r="I546" s="3"/>
      <c r="J546" s="3"/>
      <c r="K546" s="3"/>
      <c r="L546" s="3"/>
      <c r="M546" s="3"/>
    </row>
    <row r="547" spans="3:13">
      <c r="C547" s="3"/>
      <c r="F547" s="3"/>
      <c r="G547" s="3"/>
      <c r="H547" s="3"/>
      <c r="I547" s="3"/>
      <c r="J547" s="3"/>
      <c r="K547" s="3"/>
      <c r="L547" s="3"/>
      <c r="M547" s="3"/>
    </row>
    <row r="548" spans="3:13">
      <c r="C548" s="3"/>
      <c r="F548" s="3"/>
      <c r="G548" s="3"/>
      <c r="H548" s="3"/>
      <c r="I548" s="3"/>
      <c r="J548" s="3"/>
      <c r="K548" s="3"/>
      <c r="L548" s="3"/>
      <c r="M548" s="3"/>
    </row>
    <row r="549" spans="3:13">
      <c r="C549" s="3"/>
      <c r="F549" s="3"/>
      <c r="G549" s="3"/>
      <c r="H549" s="3"/>
      <c r="I549" s="3"/>
      <c r="J549" s="3"/>
      <c r="K549" s="3"/>
      <c r="L549" s="3"/>
      <c r="M549" s="3"/>
    </row>
    <row r="550" spans="3:13">
      <c r="C550" s="3"/>
      <c r="F550" s="3"/>
      <c r="G550" s="3"/>
      <c r="H550" s="3"/>
      <c r="I550" s="3"/>
      <c r="J550" s="3"/>
      <c r="K550" s="3"/>
      <c r="L550" s="3"/>
      <c r="M550" s="3"/>
    </row>
    <row r="551" spans="3:13">
      <c r="C551" s="3"/>
      <c r="F551" s="3"/>
      <c r="G551" s="3"/>
      <c r="H551" s="3"/>
      <c r="I551" s="3"/>
      <c r="J551" s="3"/>
      <c r="K551" s="3"/>
      <c r="L551" s="3"/>
      <c r="M551" s="3"/>
    </row>
    <row r="552" spans="3:13">
      <c r="C552" s="3"/>
      <c r="F552" s="3"/>
      <c r="G552" s="3"/>
      <c r="H552" s="3"/>
      <c r="I552" s="3"/>
      <c r="J552" s="3"/>
      <c r="K552" s="3"/>
      <c r="L552" s="3"/>
      <c r="M552" s="3"/>
    </row>
    <row r="553" spans="3:13">
      <c r="C553" s="3"/>
      <c r="F553" s="3"/>
      <c r="G553" s="3"/>
      <c r="H553" s="3"/>
      <c r="I553" s="3"/>
      <c r="J553" s="3"/>
      <c r="K553" s="3"/>
      <c r="L553" s="3"/>
      <c r="M553" s="3"/>
    </row>
    <row r="554" spans="3:13">
      <c r="C554" s="3"/>
      <c r="F554" s="3"/>
      <c r="G554" s="3"/>
      <c r="H554" s="3"/>
      <c r="I554" s="3"/>
      <c r="J554" s="3"/>
      <c r="K554" s="3"/>
      <c r="L554" s="3"/>
      <c r="M554" s="3"/>
    </row>
    <row r="555" spans="3:13">
      <c r="C555" s="3"/>
      <c r="F555" s="3"/>
      <c r="G555" s="3"/>
      <c r="H555" s="3"/>
      <c r="I555" s="3"/>
      <c r="J555" s="3"/>
      <c r="K555" s="3"/>
      <c r="L555" s="3"/>
      <c r="M555" s="3"/>
    </row>
    <row r="556" spans="3:13">
      <c r="C556" s="3"/>
      <c r="F556" s="3"/>
      <c r="G556" s="3"/>
      <c r="H556" s="3"/>
      <c r="I556" s="3"/>
      <c r="J556" s="3"/>
      <c r="K556" s="3"/>
      <c r="L556" s="3"/>
      <c r="M556" s="3"/>
    </row>
    <row r="557" spans="3:13">
      <c r="C557" s="3"/>
      <c r="F557" s="3"/>
      <c r="G557" s="3"/>
      <c r="H557" s="3"/>
      <c r="I557" s="3"/>
      <c r="J557" s="3"/>
      <c r="K557" s="3"/>
      <c r="L557" s="3"/>
      <c r="M557" s="3"/>
    </row>
    <row r="558" spans="3:13">
      <c r="C558" s="3"/>
      <c r="F558" s="3"/>
      <c r="G558" s="3"/>
      <c r="H558" s="3"/>
      <c r="I558" s="3"/>
      <c r="J558" s="3"/>
      <c r="K558" s="3"/>
      <c r="L558" s="3"/>
      <c r="M558" s="3"/>
    </row>
    <row r="559" spans="3:13">
      <c r="C559" s="3"/>
      <c r="F559" s="3"/>
      <c r="G559" s="3"/>
      <c r="H559" s="3"/>
      <c r="I559" s="3"/>
      <c r="J559" s="3"/>
      <c r="K559" s="3"/>
      <c r="L559" s="3"/>
      <c r="M559" s="3"/>
    </row>
    <row r="560" spans="3:13">
      <c r="C560" s="3"/>
      <c r="F560" s="3"/>
      <c r="G560" s="3"/>
      <c r="H560" s="3"/>
      <c r="I560" s="3"/>
      <c r="J560" s="3"/>
      <c r="K560" s="3"/>
      <c r="L560" s="3"/>
      <c r="M560" s="3"/>
    </row>
    <row r="561" spans="3:13">
      <c r="C561" s="3"/>
      <c r="F561" s="3"/>
      <c r="G561" s="3"/>
      <c r="H561" s="3"/>
      <c r="I561" s="3"/>
      <c r="J561" s="3"/>
      <c r="K561" s="3"/>
      <c r="L561" s="3"/>
      <c r="M561" s="3"/>
    </row>
    <row r="562" spans="3:13">
      <c r="C562" s="3"/>
      <c r="F562" s="3"/>
      <c r="G562" s="3"/>
      <c r="H562" s="3"/>
      <c r="I562" s="3"/>
      <c r="J562" s="3"/>
      <c r="K562" s="3"/>
      <c r="L562" s="3"/>
      <c r="M562" s="3"/>
    </row>
    <row r="563" spans="3:13">
      <c r="C563" s="3"/>
      <c r="F563" s="3"/>
      <c r="G563" s="3"/>
      <c r="H563" s="3"/>
      <c r="I563" s="3"/>
      <c r="J563" s="3"/>
      <c r="K563" s="3"/>
      <c r="L563" s="3"/>
      <c r="M563" s="3"/>
    </row>
    <row r="564" spans="3:13">
      <c r="C564" s="3"/>
      <c r="F564" s="3"/>
      <c r="G564" s="3"/>
      <c r="H564" s="3"/>
      <c r="I564" s="3"/>
      <c r="J564" s="3"/>
      <c r="K564" s="3"/>
      <c r="L564" s="3"/>
      <c r="M564" s="3"/>
    </row>
    <row r="565" spans="3:13">
      <c r="C565" s="3"/>
      <c r="F565" s="3"/>
      <c r="G565" s="3"/>
      <c r="H565" s="3"/>
      <c r="I565" s="3"/>
      <c r="J565" s="3"/>
      <c r="K565" s="3"/>
      <c r="L565" s="3"/>
      <c r="M565" s="3"/>
    </row>
    <row r="566" spans="3:13">
      <c r="C566" s="3"/>
      <c r="F566" s="3"/>
      <c r="G566" s="3"/>
      <c r="H566" s="3"/>
      <c r="I566" s="3"/>
      <c r="J566" s="3"/>
      <c r="K566" s="3"/>
      <c r="L566" s="3"/>
      <c r="M566" s="3"/>
    </row>
    <row r="567" spans="3:13">
      <c r="C567" s="3"/>
      <c r="F567" s="3"/>
      <c r="G567" s="3"/>
      <c r="H567" s="3"/>
      <c r="I567" s="3"/>
      <c r="J567" s="3"/>
      <c r="K567" s="3"/>
      <c r="L567" s="3"/>
      <c r="M567" s="3"/>
    </row>
    <row r="568" spans="3:13">
      <c r="C568" s="3"/>
      <c r="F568" s="3"/>
      <c r="G568" s="3"/>
      <c r="H568" s="3"/>
      <c r="I568" s="3"/>
      <c r="J568" s="3"/>
      <c r="K568" s="3"/>
      <c r="L568" s="3"/>
      <c r="M568" s="3"/>
    </row>
    <row r="569" spans="3:13">
      <c r="C569" s="3"/>
      <c r="F569" s="3"/>
      <c r="G569" s="3"/>
      <c r="H569" s="3"/>
      <c r="I569" s="3"/>
      <c r="J569" s="3"/>
      <c r="K569" s="3"/>
      <c r="L569" s="3"/>
      <c r="M569" s="3"/>
    </row>
    <row r="570" spans="3:13">
      <c r="C570" s="3"/>
      <c r="F570" s="3"/>
      <c r="G570" s="3"/>
      <c r="H570" s="3"/>
      <c r="I570" s="3"/>
      <c r="J570" s="3"/>
      <c r="K570" s="3"/>
      <c r="L570" s="3"/>
      <c r="M570" s="3"/>
    </row>
    <row r="571" spans="3:13">
      <c r="C571" s="3"/>
      <c r="F571" s="3"/>
      <c r="G571" s="3"/>
      <c r="H571" s="3"/>
      <c r="I571" s="3"/>
      <c r="J571" s="3"/>
      <c r="K571" s="3"/>
      <c r="L571" s="3"/>
      <c r="M571" s="3"/>
    </row>
    <row r="572" spans="3:13">
      <c r="C572" s="3"/>
      <c r="F572" s="3"/>
      <c r="G572" s="3"/>
      <c r="H572" s="3"/>
      <c r="I572" s="3"/>
      <c r="J572" s="3"/>
      <c r="K572" s="3"/>
      <c r="L572" s="3"/>
      <c r="M572" s="3"/>
    </row>
    <row r="573" spans="3:13">
      <c r="C573" s="3"/>
      <c r="F573" s="3"/>
      <c r="G573" s="3"/>
      <c r="H573" s="3"/>
      <c r="I573" s="3"/>
      <c r="J573" s="3"/>
      <c r="K573" s="3"/>
      <c r="L573" s="3"/>
      <c r="M573" s="3"/>
    </row>
    <row r="574" spans="3:13">
      <c r="C574" s="3"/>
      <c r="F574" s="3"/>
      <c r="G574" s="3"/>
      <c r="H574" s="3"/>
      <c r="I574" s="3"/>
      <c r="J574" s="3"/>
      <c r="K574" s="3"/>
      <c r="L574" s="3"/>
      <c r="M574" s="3"/>
    </row>
    <row r="575" spans="3:13">
      <c r="C575" s="3"/>
      <c r="F575" s="3"/>
      <c r="G575" s="3"/>
      <c r="H575" s="3"/>
      <c r="I575" s="3"/>
      <c r="J575" s="3"/>
      <c r="K575" s="3"/>
      <c r="L575" s="3"/>
      <c r="M575" s="3"/>
    </row>
    <row r="576" spans="3:13">
      <c r="C576" s="3"/>
      <c r="F576" s="3"/>
      <c r="G576" s="3"/>
      <c r="H576" s="3"/>
      <c r="I576" s="3"/>
      <c r="J576" s="3"/>
      <c r="K576" s="3"/>
      <c r="L576" s="3"/>
      <c r="M576" s="3"/>
    </row>
    <row r="577" spans="3:13">
      <c r="C577" s="3"/>
      <c r="F577" s="3"/>
      <c r="G577" s="3"/>
      <c r="H577" s="3"/>
      <c r="I577" s="3"/>
      <c r="J577" s="3"/>
      <c r="K577" s="3"/>
      <c r="L577" s="3"/>
      <c r="M577" s="3"/>
    </row>
    <row r="578" spans="3:13">
      <c r="C578" s="3"/>
      <c r="F578" s="3"/>
      <c r="G578" s="3"/>
      <c r="H578" s="3"/>
      <c r="I578" s="3"/>
      <c r="J578" s="3"/>
      <c r="K578" s="3"/>
      <c r="L578" s="3"/>
      <c r="M578" s="3"/>
    </row>
    <row r="579" spans="3:13">
      <c r="C579" s="3"/>
      <c r="F579" s="3"/>
      <c r="G579" s="3"/>
      <c r="H579" s="3"/>
      <c r="I579" s="3"/>
      <c r="J579" s="3"/>
      <c r="K579" s="3"/>
      <c r="L579" s="3"/>
      <c r="M579" s="3"/>
    </row>
    <row r="580" spans="3:13">
      <c r="C580" s="3"/>
      <c r="F580" s="3"/>
      <c r="G580" s="3"/>
      <c r="H580" s="3"/>
      <c r="I580" s="3"/>
      <c r="J580" s="3"/>
      <c r="K580" s="3"/>
      <c r="L580" s="3"/>
      <c r="M580" s="3"/>
    </row>
    <row r="581" spans="3:13">
      <c r="C581" s="3"/>
      <c r="F581" s="3"/>
      <c r="G581" s="3"/>
      <c r="H581" s="3"/>
      <c r="I581" s="3"/>
      <c r="J581" s="3"/>
      <c r="K581" s="3"/>
      <c r="L581" s="3"/>
      <c r="M581" s="3"/>
    </row>
    <row r="582" spans="3:13">
      <c r="C582" s="3"/>
      <c r="F582" s="3"/>
      <c r="G582" s="3"/>
      <c r="H582" s="3"/>
      <c r="I582" s="3"/>
      <c r="J582" s="3"/>
      <c r="K582" s="3"/>
      <c r="L582" s="3"/>
      <c r="M582" s="3"/>
    </row>
    <row r="583" spans="3:13">
      <c r="C583" s="3"/>
      <c r="F583" s="3"/>
      <c r="G583" s="3"/>
      <c r="H583" s="3"/>
      <c r="I583" s="3"/>
      <c r="J583" s="3"/>
      <c r="K583" s="3"/>
      <c r="L583" s="3"/>
      <c r="M583" s="3"/>
    </row>
  </sheetData>
  <mergeCells count="20">
    <mergeCell ref="M1:S1"/>
    <mergeCell ref="M2:S2"/>
    <mergeCell ref="M3:S3"/>
    <mergeCell ref="M4:S4"/>
    <mergeCell ref="F2:L2"/>
    <mergeCell ref="B1:E1"/>
    <mergeCell ref="B4:E4"/>
    <mergeCell ref="B2:E2"/>
    <mergeCell ref="B3:E3"/>
    <mergeCell ref="F3:L3"/>
    <mergeCell ref="F4:L4"/>
    <mergeCell ref="F1:L1"/>
    <mergeCell ref="AA1:AD1"/>
    <mergeCell ref="AA2:AD2"/>
    <mergeCell ref="AA3:AD3"/>
    <mergeCell ref="AA4:AD4"/>
    <mergeCell ref="T2:Z2"/>
    <mergeCell ref="T3:Z3"/>
    <mergeCell ref="T4:Z4"/>
    <mergeCell ref="T1:Z1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J13" sqref="J13"/>
    </sheetView>
  </sheetViews>
  <sheetFormatPr baseColWidth="10" defaultColWidth="11.33203125" defaultRowHeight="14.4"/>
  <sheetData/>
  <phoneticPr fontId="2" type="noConversion"/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29"/>
  <sheetViews>
    <sheetView tabSelected="1" topLeftCell="A8" zoomScaleNormal="100" workbookViewId="0">
      <selection activeCell="J7" sqref="J7:L11"/>
    </sheetView>
  </sheetViews>
  <sheetFormatPr baseColWidth="10" defaultColWidth="8.88671875" defaultRowHeight="14.4"/>
  <sheetData>
    <row r="1" spans="1:23" ht="15" thickBot="1">
      <c r="A1" s="20"/>
      <c r="B1" s="30" t="s">
        <v>20</v>
      </c>
      <c r="C1" s="31"/>
      <c r="D1" s="31"/>
      <c r="E1" s="32"/>
      <c r="F1" s="30" t="s">
        <v>21</v>
      </c>
      <c r="G1" s="31"/>
      <c r="H1" s="31"/>
      <c r="I1" s="32"/>
      <c r="J1" s="30" t="s">
        <v>22</v>
      </c>
      <c r="K1" s="31"/>
      <c r="L1" s="31"/>
      <c r="M1" s="32"/>
      <c r="N1" s="30" t="s">
        <v>36</v>
      </c>
      <c r="O1" s="31"/>
      <c r="P1" s="31"/>
      <c r="Q1" s="32"/>
      <c r="R1" s="30" t="s">
        <v>35</v>
      </c>
      <c r="S1" s="31"/>
      <c r="T1" s="31"/>
      <c r="U1" s="32"/>
    </row>
    <row r="2" spans="1:23">
      <c r="A2" s="5" t="s">
        <v>5</v>
      </c>
      <c r="B2" s="42">
        <v>0.1</v>
      </c>
      <c r="C2" s="43"/>
      <c r="D2" s="43"/>
      <c r="E2" s="44"/>
      <c r="F2" s="42">
        <v>0.1</v>
      </c>
      <c r="G2" s="43"/>
      <c r="H2" s="43"/>
      <c r="I2" s="44"/>
      <c r="J2" s="42">
        <v>0.1</v>
      </c>
      <c r="K2" s="43"/>
      <c r="L2" s="43"/>
      <c r="M2" s="44"/>
      <c r="N2" s="42">
        <v>0.1</v>
      </c>
      <c r="O2" s="43"/>
      <c r="P2" s="43"/>
      <c r="Q2" s="44"/>
      <c r="R2" s="42">
        <v>0.1</v>
      </c>
      <c r="S2" s="43"/>
      <c r="T2" s="43"/>
      <c r="U2" s="44"/>
    </row>
    <row r="3" spans="1:23">
      <c r="A3" s="5" t="s">
        <v>6</v>
      </c>
      <c r="B3" s="39">
        <v>0.94599999999999995</v>
      </c>
      <c r="C3" s="40"/>
      <c r="D3" s="40"/>
      <c r="E3" s="41"/>
      <c r="F3" s="39">
        <v>0.91</v>
      </c>
      <c r="G3" s="40"/>
      <c r="H3" s="40"/>
      <c r="I3" s="41"/>
      <c r="J3" s="39">
        <v>0.92300000000000004</v>
      </c>
      <c r="K3" s="40"/>
      <c r="L3" s="40"/>
      <c r="M3" s="41"/>
      <c r="N3" s="39">
        <v>0.93</v>
      </c>
      <c r="O3" s="40"/>
      <c r="P3" s="40"/>
      <c r="Q3" s="41"/>
      <c r="R3" s="39">
        <v>0.94599999999999995</v>
      </c>
      <c r="S3" s="40"/>
      <c r="T3" s="40"/>
      <c r="U3" s="41"/>
    </row>
    <row r="4" spans="1:23">
      <c r="A4" s="5" t="s">
        <v>7</v>
      </c>
      <c r="B4" s="39">
        <f>1.04*10^-4</f>
        <v>1.0400000000000001E-4</v>
      </c>
      <c r="C4" s="40"/>
      <c r="D4" s="40"/>
      <c r="E4" s="41"/>
      <c r="F4" s="39">
        <f>1.04*10^-4</f>
        <v>1.0400000000000001E-4</v>
      </c>
      <c r="G4" s="40"/>
      <c r="H4" s="40"/>
      <c r="I4" s="41"/>
      <c r="J4" s="39">
        <f>1.04*10^-4</f>
        <v>1.0400000000000001E-4</v>
      </c>
      <c r="K4" s="40"/>
      <c r="L4" s="40"/>
      <c r="M4" s="41"/>
      <c r="N4" s="39">
        <f>1.04*10^-4</f>
        <v>1.0400000000000001E-4</v>
      </c>
      <c r="O4" s="40"/>
      <c r="P4" s="40"/>
      <c r="Q4" s="41"/>
      <c r="R4" s="39">
        <f>1.04*10^-4</f>
        <v>1.0400000000000001E-4</v>
      </c>
      <c r="S4" s="40"/>
      <c r="T4" s="40"/>
      <c r="U4" s="41"/>
    </row>
    <row r="5" spans="1:23">
      <c r="A5" s="6" t="s">
        <v>8</v>
      </c>
      <c r="B5" s="11" t="s">
        <v>23</v>
      </c>
      <c r="C5" s="21" t="s">
        <v>24</v>
      </c>
      <c r="D5" t="s">
        <v>11</v>
      </c>
      <c r="E5" s="2" t="s">
        <v>12</v>
      </c>
      <c r="F5" s="11" t="s">
        <v>25</v>
      </c>
      <c r="G5" s="21" t="s">
        <v>26</v>
      </c>
      <c r="H5" t="s">
        <v>11</v>
      </c>
      <c r="I5" s="2" t="s">
        <v>12</v>
      </c>
      <c r="J5" s="11" t="s">
        <v>25</v>
      </c>
      <c r="K5" s="21" t="s">
        <v>26</v>
      </c>
      <c r="L5" t="s">
        <v>11</v>
      </c>
      <c r="M5" s="2" t="s">
        <v>12</v>
      </c>
      <c r="N5" s="11" t="s">
        <v>25</v>
      </c>
      <c r="O5" s="21" t="s">
        <v>26</v>
      </c>
      <c r="P5" t="s">
        <v>11</v>
      </c>
      <c r="Q5" s="2" t="s">
        <v>12</v>
      </c>
      <c r="R5" s="11" t="s">
        <v>25</v>
      </c>
      <c r="S5" s="21" t="s">
        <v>26</v>
      </c>
      <c r="T5" t="s">
        <v>11</v>
      </c>
      <c r="U5" s="2" t="s">
        <v>12</v>
      </c>
      <c r="W5" t="s">
        <v>17</v>
      </c>
    </row>
    <row r="6" spans="1:23">
      <c r="A6" s="6">
        <v>20</v>
      </c>
      <c r="B6" s="12">
        <f>45400000+28000000</f>
        <v>73400000</v>
      </c>
      <c r="C6" s="22">
        <f>$B$2/(B6*$B$3*$B$4)</f>
        <v>1.3847757970437141E-5</v>
      </c>
      <c r="D6" s="1">
        <f>LOG(C6)</f>
        <v>-4.8586205356166436</v>
      </c>
      <c r="E6" s="4"/>
      <c r="F6" s="15">
        <v>68960880</v>
      </c>
      <c r="G6" s="22">
        <v>1.5322247512216889E-5</v>
      </c>
      <c r="H6" s="1">
        <f>LOG(G6)</f>
        <v>-4.8146775264421215</v>
      </c>
      <c r="I6" s="4">
        <f>LOG(G6*(A6+273.15))</f>
        <v>-2.3475876279213059</v>
      </c>
      <c r="J6" s="12">
        <f>26778000+12400000</f>
        <v>39178000</v>
      </c>
      <c r="K6" s="22">
        <f>$J$2/(J6*$J$3*$J$4)</f>
        <v>2.6590266972704616E-5</v>
      </c>
      <c r="L6" s="1">
        <f>LOG(K6)</f>
        <v>-4.575277302225019</v>
      </c>
      <c r="M6" s="4">
        <f>LOG(K15*(A6+273.15))</f>
        <v>-1.6553931273830238</v>
      </c>
      <c r="N6" s="12">
        <f>5670000+5080000</f>
        <v>10750000</v>
      </c>
      <c r="O6" s="22">
        <f>$N$2/(N6*$N$3*$N$4)</f>
        <v>9.6177890626502789E-5</v>
      </c>
      <c r="P6" s="1">
        <f>LOG(O6)</f>
        <v>-4.0169247521043392</v>
      </c>
      <c r="Q6" s="4"/>
      <c r="R6" s="12">
        <f>3360000+941230</f>
        <v>4301230</v>
      </c>
      <c r="S6" s="22">
        <f>$R$2/(R6*$R$3*$R$4)</f>
        <v>2.363104123774098E-4</v>
      </c>
      <c r="T6" s="1">
        <f>LOG(S6)</f>
        <v>-3.6265171419375615</v>
      </c>
      <c r="U6" s="4"/>
      <c r="W6">
        <f t="shared" ref="W6:W12" si="0">1000/(A6+273.15)</f>
        <v>3.4112229234180456</v>
      </c>
    </row>
    <row r="7" spans="1:23">
      <c r="A7" s="6">
        <v>30</v>
      </c>
      <c r="B7" s="12">
        <f>30700000+22200000</f>
        <v>52900000</v>
      </c>
      <c r="C7" s="22">
        <f t="shared" ref="C7:C12" si="1">$B$2/(B7*$B$3*$B$4)</f>
        <v>1.9214091399434522E-5</v>
      </c>
      <c r="D7" s="1">
        <f t="shared" ref="D7:D12" si="2">LOG(C7)</f>
        <v>-4.7163801477357588</v>
      </c>
      <c r="E7" s="4"/>
      <c r="F7" s="15">
        <v>37547720</v>
      </c>
      <c r="G7" s="22">
        <v>2.8141140714277389E-5</v>
      </c>
      <c r="H7" s="1">
        <f t="shared" ref="H7:H12" si="3">LOG(G7)</f>
        <v>-4.5506583022148765</v>
      </c>
      <c r="I7" s="4">
        <f t="shared" ref="I7:I12" si="4">LOG(G7*(A7+273.15))</f>
        <v>-2.069000729643891</v>
      </c>
      <c r="K7" s="22"/>
      <c r="L7" s="1"/>
      <c r="M7" s="4">
        <f>LOG(K16*(A7+273.15))</f>
        <v>-1.3715890769924606</v>
      </c>
      <c r="N7" s="12"/>
      <c r="O7" s="22"/>
      <c r="P7" s="1"/>
      <c r="Q7" s="4"/>
      <c r="R7" s="12">
        <f>2200000+896480</f>
        <v>3096480</v>
      </c>
      <c r="S7" s="22">
        <f t="shared" ref="S7:S12" si="5">$R$2/(R7*$R$3*$R$4)</f>
        <v>3.282518973253779E-4</v>
      </c>
      <c r="T7" s="1">
        <f t="shared" ref="T7:T12" si="6">LOG(S7)</f>
        <v>-3.4837927549702101</v>
      </c>
      <c r="U7" s="4"/>
      <c r="W7">
        <f t="shared" si="0"/>
        <v>3.2986970146792021</v>
      </c>
    </row>
    <row r="8" spans="1:23">
      <c r="A8" s="6">
        <v>40</v>
      </c>
      <c r="B8" s="12">
        <f>19500000+13400000</f>
        <v>32900000</v>
      </c>
      <c r="C8" s="22">
        <f t="shared" si="1"/>
        <v>3.0894390122495018E-5</v>
      </c>
      <c r="D8" s="1">
        <f t="shared" si="2"/>
        <v>-4.5101203736505475</v>
      </c>
      <c r="E8" s="4"/>
      <c r="F8" s="15">
        <v>23765480</v>
      </c>
      <c r="G8" s="22">
        <v>4.4460943857236941E-5</v>
      </c>
      <c r="H8" s="1">
        <f t="shared" si="3"/>
        <v>-4.3520213219420514</v>
      </c>
      <c r="I8" s="4">
        <f t="shared" si="4"/>
        <v>-1.8562689059047244</v>
      </c>
      <c r="K8" s="22"/>
      <c r="L8" s="1"/>
      <c r="M8" s="4">
        <f>LOG(K17*(A8+273.15))</f>
        <v>-1.0427048938023813</v>
      </c>
      <c r="N8" s="12"/>
      <c r="O8" s="22"/>
      <c r="P8" s="1"/>
      <c r="Q8" s="4"/>
      <c r="R8" s="12">
        <f>1720000+739880</f>
        <v>2459880</v>
      </c>
      <c r="S8" s="22">
        <f t="shared" si="5"/>
        <v>4.1320122730787118E-4</v>
      </c>
      <c r="T8" s="1">
        <f t="shared" si="6"/>
        <v>-3.3838383971905475</v>
      </c>
      <c r="U8" s="4"/>
      <c r="W8">
        <f t="shared" si="0"/>
        <v>3.1933578157432541</v>
      </c>
    </row>
    <row r="9" spans="1:23">
      <c r="A9" s="6">
        <v>50</v>
      </c>
      <c r="B9" s="12">
        <f>12800000+9040000</f>
        <v>21840000</v>
      </c>
      <c r="C9" s="22">
        <f t="shared" si="1"/>
        <v>4.6539626146066219E-5</v>
      </c>
      <c r="D9" s="1">
        <f t="shared" si="2"/>
        <v>-4.3321771097332729</v>
      </c>
      <c r="E9" s="4"/>
      <c r="F9" s="15">
        <v>17851030</v>
      </c>
      <c r="G9" s="22">
        <v>5.9191860190716585E-5</v>
      </c>
      <c r="H9" s="1">
        <f t="shared" si="3"/>
        <v>-4.2277380114748588</v>
      </c>
      <c r="I9" s="4">
        <f t="shared" si="4"/>
        <v>-1.718333851216167</v>
      </c>
      <c r="K9" s="22"/>
      <c r="L9" s="1"/>
      <c r="M9" s="4">
        <f>LOG(K18*(A9+273.15))</f>
        <v>-0.77269496862623388</v>
      </c>
      <c r="N9" s="12"/>
      <c r="O9" s="22"/>
      <c r="P9" s="1"/>
      <c r="Q9" s="4"/>
      <c r="R9" s="12">
        <f>1180000+496700</f>
        <v>1676700</v>
      </c>
      <c r="S9" s="22">
        <f t="shared" si="5"/>
        <v>6.0620590149107543E-4</v>
      </c>
      <c r="T9" s="1">
        <f t="shared" si="6"/>
        <v>-3.2173798400361404</v>
      </c>
      <c r="U9" s="4"/>
      <c r="W9">
        <f t="shared" si="0"/>
        <v>3.094538140182578</v>
      </c>
    </row>
    <row r="10" spans="1:23">
      <c r="A10" s="6">
        <v>60</v>
      </c>
      <c r="B10" s="12">
        <f>8350000+6580000</f>
        <v>14930000</v>
      </c>
      <c r="C10" s="22">
        <f t="shared" si="1"/>
        <v>6.8079399533160485E-5</v>
      </c>
      <c r="D10" s="1">
        <f t="shared" si="2"/>
        <v>-4.1669842834255988</v>
      </c>
      <c r="E10" s="4"/>
      <c r="F10" s="15">
        <v>12560610</v>
      </c>
      <c r="G10" s="22">
        <v>8.4122958361121586E-5</v>
      </c>
      <c r="H10" s="1">
        <f t="shared" si="3"/>
        <v>-4.0750854628364186</v>
      </c>
      <c r="I10" s="4">
        <f t="shared" si="4"/>
        <v>-1.552445645232263</v>
      </c>
      <c r="J10" s="12"/>
      <c r="K10" s="22"/>
      <c r="L10" s="1"/>
      <c r="M10" s="4"/>
      <c r="N10" s="12"/>
      <c r="O10" s="22"/>
      <c r="P10" s="1"/>
      <c r="Q10" s="4"/>
      <c r="R10" s="12">
        <f>914920+325750</f>
        <v>1240670</v>
      </c>
      <c r="S10" s="22">
        <f t="shared" si="5"/>
        <v>8.1925526935453126E-4</v>
      </c>
      <c r="T10" s="1">
        <f t="shared" si="6"/>
        <v>-3.0865807566050476</v>
      </c>
      <c r="U10" s="4"/>
      <c r="W10">
        <f t="shared" si="0"/>
        <v>3.0016509079993998</v>
      </c>
    </row>
    <row r="11" spans="1:23">
      <c r="A11" s="6">
        <v>70</v>
      </c>
      <c r="B11" s="12">
        <f>6210000+4340000</f>
        <v>10550000</v>
      </c>
      <c r="C11" s="22">
        <f t="shared" si="1"/>
        <v>9.6343643130813859E-5</v>
      </c>
      <c r="D11" s="1">
        <f t="shared" si="2"/>
        <v>-4.0161769353342844</v>
      </c>
      <c r="E11" s="4"/>
      <c r="F11" s="15">
        <v>9586230</v>
      </c>
      <c r="G11" s="22">
        <v>1.1022431884278672E-4</v>
      </c>
      <c r="H11" s="1">
        <f t="shared" si="3"/>
        <v>-3.9577225763186785</v>
      </c>
      <c r="I11" s="4">
        <f t="shared" si="4"/>
        <v>-1.4222385730919882</v>
      </c>
      <c r="J11" s="12"/>
      <c r="K11" s="22"/>
      <c r="L11" s="1"/>
      <c r="M11" s="4"/>
      <c r="N11" s="12"/>
      <c r="O11" s="22"/>
      <c r="P11" s="1"/>
      <c r="Q11" s="4"/>
      <c r="R11" s="12">
        <f>615230+128590</f>
        <v>743820</v>
      </c>
      <c r="S11" s="22">
        <f t="shared" si="5"/>
        <v>1.366493822470606E-3</v>
      </c>
      <c r="T11" s="1">
        <f t="shared" si="6"/>
        <v>-2.8643923272885483</v>
      </c>
      <c r="U11" s="4"/>
      <c r="W11">
        <f t="shared" si="0"/>
        <v>2.9141774734081309</v>
      </c>
    </row>
    <row r="12" spans="1:23" ht="15" thickBot="1">
      <c r="A12" s="6">
        <v>80</v>
      </c>
      <c r="B12" s="12">
        <f>4470000+3110000</f>
        <v>7580000</v>
      </c>
      <c r="C12" s="22">
        <f t="shared" si="1"/>
        <v>1.3409306530739925E-4</v>
      </c>
      <c r="D12" s="1">
        <f t="shared" si="2"/>
        <v>-3.8725936813326265</v>
      </c>
      <c r="E12" s="4"/>
      <c r="F12" s="15">
        <v>7032880</v>
      </c>
      <c r="G12" s="22">
        <v>1.5024224386315241E-4</v>
      </c>
      <c r="H12" s="1">
        <f t="shared" si="3"/>
        <v>-3.8232079388551998</v>
      </c>
      <c r="I12" s="4">
        <f t="shared" si="4"/>
        <v>-1.2752487282680136</v>
      </c>
      <c r="J12" s="12">
        <f>1782800+2392100</f>
        <v>4174900</v>
      </c>
      <c r="K12" s="22">
        <f t="shared" ref="K7:K12" si="7">$J$2/(J12*$J$3*$J$4)</f>
        <v>2.4952776819962662E-4</v>
      </c>
      <c r="L12" s="1">
        <f t="shared" ref="L7:L12" si="8">LOG(K12)</f>
        <v>-3.6028811177566937</v>
      </c>
      <c r="M12" s="4"/>
      <c r="N12" s="12">
        <f>426360+660470</f>
        <v>1086830</v>
      </c>
      <c r="O12" s="22">
        <f t="shared" ref="O12" si="9">$N$2/(N12*$N$3*$N$4)</f>
        <v>9.513100707883522E-4</v>
      </c>
      <c r="P12" s="1">
        <f t="shared" ref="P12" si="10">LOG(O12)</f>
        <v>-3.021677905687119</v>
      </c>
      <c r="Q12" s="4"/>
      <c r="R12" s="12">
        <v>585231</v>
      </c>
      <c r="S12" s="22">
        <f t="shared" si="5"/>
        <v>1.736793565327343E-3</v>
      </c>
      <c r="T12" s="1">
        <f t="shared" si="6"/>
        <v>-2.7602517985748274</v>
      </c>
      <c r="U12" s="4"/>
      <c r="W12">
        <f t="shared" si="0"/>
        <v>2.8316579357213651</v>
      </c>
    </row>
    <row r="13" spans="1:23" ht="15" thickBot="1">
      <c r="A13" s="7" t="s">
        <v>18</v>
      </c>
      <c r="B13" s="45">
        <f>1.7399*0.1984</f>
        <v>0.34519615999999997</v>
      </c>
      <c r="C13" s="46"/>
      <c r="D13" s="46"/>
      <c r="E13" s="46"/>
      <c r="F13" s="45">
        <f>-1.6507*-0.1984</f>
        <v>0.32749887999999999</v>
      </c>
      <c r="G13" s="46"/>
      <c r="H13" s="46"/>
      <c r="I13" s="46"/>
      <c r="J13" s="45">
        <f>-2.6856*-0.1984</f>
        <v>0.53282304000000003</v>
      </c>
      <c r="K13" s="46"/>
      <c r="L13" s="46"/>
      <c r="M13" s="46"/>
      <c r="N13" s="45">
        <f>1.7172*0.1984</f>
        <v>0.34069248000000002</v>
      </c>
      <c r="O13" s="46"/>
      <c r="P13" s="46"/>
      <c r="Q13" s="47"/>
      <c r="R13" s="45">
        <f>1.5233*0.1984</f>
        <v>0.30222272</v>
      </c>
      <c r="S13" s="46"/>
      <c r="T13" s="46"/>
      <c r="U13" s="47"/>
    </row>
    <row r="15" spans="1:23">
      <c r="J15" s="12">
        <v>13811727</v>
      </c>
      <c r="K15" s="21">
        <v>7.5425287471771014E-5</v>
      </c>
      <c r="R15">
        <f>500040+85191</f>
        <v>585231</v>
      </c>
    </row>
    <row r="16" spans="1:23">
      <c r="J16" s="14">
        <v>7430390</v>
      </c>
      <c r="K16" s="21">
        <v>1.4020172285123951E-4</v>
      </c>
      <c r="T16">
        <v>13811727</v>
      </c>
      <c r="U16">
        <v>7430390</v>
      </c>
      <c r="V16">
        <v>3599335</v>
      </c>
      <c r="W16">
        <v>1994638</v>
      </c>
    </row>
    <row r="17" spans="7:23">
      <c r="J17" s="14">
        <v>3599335</v>
      </c>
      <c r="K17" s="21">
        <v>2.8942943056331835E-4</v>
      </c>
      <c r="N17">
        <v>426360</v>
      </c>
      <c r="T17">
        <v>7.5425287471771014E-5</v>
      </c>
      <c r="U17">
        <v>1.4020172285123951E-4</v>
      </c>
      <c r="V17">
        <v>2.8942943056331835E-4</v>
      </c>
      <c r="W17">
        <v>5.2227696426951733E-4</v>
      </c>
    </row>
    <row r="18" spans="7:23">
      <c r="J18" s="14">
        <v>1994638</v>
      </c>
      <c r="K18" s="21">
        <v>5.2227696426951733E-4</v>
      </c>
      <c r="N18">
        <v>660470</v>
      </c>
    </row>
    <row r="22" spans="7:23">
      <c r="O22" t="s">
        <v>33</v>
      </c>
    </row>
    <row r="23" spans="7:23">
      <c r="O23" t="s">
        <v>17</v>
      </c>
      <c r="P23" t="s">
        <v>32</v>
      </c>
    </row>
    <row r="24" spans="7:23">
      <c r="O24" s="1">
        <v>2.3730000000000002</v>
      </c>
      <c r="P24" s="1">
        <v>-1.7310000000000001</v>
      </c>
    </row>
    <row r="25" spans="7:23">
      <c r="O25" s="1">
        <v>2.6110000000000002</v>
      </c>
      <c r="P25" s="1">
        <v>-2.121</v>
      </c>
    </row>
    <row r="26" spans="7:23">
      <c r="O26" s="1">
        <v>2.92</v>
      </c>
      <c r="P26" s="1">
        <v>-2.6360000000000001</v>
      </c>
    </row>
    <row r="27" spans="7:23">
      <c r="O27" s="1">
        <v>3.41</v>
      </c>
      <c r="P27" s="1">
        <v>-3.468</v>
      </c>
    </row>
    <row r="28" spans="7:23">
      <c r="O28" s="1">
        <v>3.9540000000000002</v>
      </c>
      <c r="P28" s="1">
        <v>-4.38</v>
      </c>
    </row>
    <row r="29" spans="7:23">
      <c r="G29" s="29"/>
      <c r="O29" t="s">
        <v>18</v>
      </c>
      <c r="P29" s="1">
        <f>-1.6788*-0.1984</f>
        <v>0.33307392000000002</v>
      </c>
    </row>
  </sheetData>
  <mergeCells count="25">
    <mergeCell ref="J4:M4"/>
    <mergeCell ref="N4:Q4"/>
    <mergeCell ref="B4:E4"/>
    <mergeCell ref="F4:I4"/>
    <mergeCell ref="J1:M1"/>
    <mergeCell ref="B13:E13"/>
    <mergeCell ref="F13:I13"/>
    <mergeCell ref="J13:M13"/>
    <mergeCell ref="N1:Q1"/>
    <mergeCell ref="B1:E1"/>
    <mergeCell ref="B2:E2"/>
    <mergeCell ref="B3:E3"/>
    <mergeCell ref="J2:M2"/>
    <mergeCell ref="N2:Q2"/>
    <mergeCell ref="J3:M3"/>
    <mergeCell ref="N3:Q3"/>
    <mergeCell ref="F1:I1"/>
    <mergeCell ref="F2:I2"/>
    <mergeCell ref="F3:I3"/>
    <mergeCell ref="N13:Q13"/>
    <mergeCell ref="R1:U1"/>
    <mergeCell ref="R2:U2"/>
    <mergeCell ref="R3:U3"/>
    <mergeCell ref="R4:U4"/>
    <mergeCell ref="R13:U13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26"/>
  <sheetViews>
    <sheetView topLeftCell="A7" zoomScaleNormal="100" workbookViewId="0">
      <selection activeCell="N34" sqref="N34"/>
    </sheetView>
  </sheetViews>
  <sheetFormatPr baseColWidth="10" defaultColWidth="8.88671875" defaultRowHeight="14.4"/>
  <cols>
    <col min="3" max="3" width="11.33203125" bestFit="1" customWidth="1"/>
  </cols>
  <sheetData>
    <row r="1" spans="1:23" ht="15" thickBot="1">
      <c r="A1" s="20"/>
      <c r="B1" s="30" t="s">
        <v>27</v>
      </c>
      <c r="C1" s="31"/>
      <c r="D1" s="31"/>
      <c r="E1" s="32"/>
      <c r="F1" s="30" t="s">
        <v>28</v>
      </c>
      <c r="G1" s="31"/>
      <c r="H1" s="31"/>
      <c r="I1" s="32"/>
      <c r="J1" s="30" t="s">
        <v>29</v>
      </c>
      <c r="K1" s="31"/>
      <c r="L1" s="31"/>
      <c r="M1" s="32"/>
      <c r="N1" s="30" t="s">
        <v>30</v>
      </c>
      <c r="O1" s="31"/>
      <c r="P1" s="31"/>
      <c r="Q1" s="32"/>
      <c r="R1" s="30" t="s">
        <v>34</v>
      </c>
      <c r="S1" s="31"/>
      <c r="T1" s="31"/>
      <c r="U1" s="32"/>
    </row>
    <row r="2" spans="1:23">
      <c r="A2" s="23" t="s">
        <v>5</v>
      </c>
      <c r="B2" s="39">
        <v>0.1</v>
      </c>
      <c r="C2" s="40"/>
      <c r="D2" s="40"/>
      <c r="E2" s="41"/>
      <c r="F2" s="42">
        <v>0.1</v>
      </c>
      <c r="G2" s="43"/>
      <c r="H2" s="43"/>
      <c r="I2" s="44"/>
      <c r="J2" s="42">
        <v>0.1</v>
      </c>
      <c r="K2" s="43"/>
      <c r="L2" s="43"/>
      <c r="M2" s="44"/>
      <c r="N2" s="42">
        <v>0.1</v>
      </c>
      <c r="O2" s="43"/>
      <c r="P2" s="43"/>
      <c r="Q2" s="44"/>
      <c r="R2" s="42">
        <v>0.1</v>
      </c>
      <c r="S2" s="43"/>
      <c r="T2" s="43"/>
      <c r="U2" s="44"/>
    </row>
    <row r="3" spans="1:23">
      <c r="A3" s="24" t="s">
        <v>6</v>
      </c>
      <c r="B3" s="39">
        <v>0.91</v>
      </c>
      <c r="C3" s="40"/>
      <c r="D3" s="40"/>
      <c r="E3" s="41"/>
      <c r="F3" s="39">
        <v>0.88500000000000001</v>
      </c>
      <c r="G3" s="40"/>
      <c r="H3" s="40"/>
      <c r="I3" s="41"/>
      <c r="J3" s="39">
        <v>0.94599999999999995</v>
      </c>
      <c r="K3" s="40"/>
      <c r="L3" s="40"/>
      <c r="M3" s="41"/>
      <c r="N3" s="39">
        <v>0.87</v>
      </c>
      <c r="O3" s="40"/>
      <c r="P3" s="40"/>
      <c r="Q3" s="41"/>
      <c r="R3" s="39">
        <v>0.91</v>
      </c>
      <c r="S3" s="40"/>
      <c r="T3" s="40"/>
      <c r="U3" s="41"/>
    </row>
    <row r="4" spans="1:23">
      <c r="A4" s="24" t="s">
        <v>7</v>
      </c>
      <c r="B4" s="39">
        <f>1.16*10^-4</f>
        <v>1.16E-4</v>
      </c>
      <c r="C4" s="40"/>
      <c r="D4" s="40"/>
      <c r="E4" s="41"/>
      <c r="F4" s="39">
        <f>1.16*10^-4</f>
        <v>1.16E-4</v>
      </c>
      <c r="G4" s="40"/>
      <c r="H4" s="40"/>
      <c r="I4" s="41"/>
      <c r="J4" s="39">
        <f>1.16*10^-4</f>
        <v>1.16E-4</v>
      </c>
      <c r="K4" s="40"/>
      <c r="L4" s="40"/>
      <c r="M4" s="41"/>
      <c r="N4" s="39">
        <f>1.16*10^-4</f>
        <v>1.16E-4</v>
      </c>
      <c r="O4" s="40"/>
      <c r="P4" s="40"/>
      <c r="Q4" s="41"/>
      <c r="R4" s="39">
        <f>1.16*10^-4</f>
        <v>1.16E-4</v>
      </c>
      <c r="S4" s="40"/>
      <c r="T4" s="40"/>
      <c r="U4" s="41"/>
    </row>
    <row r="5" spans="1:23">
      <c r="A5" s="25" t="s">
        <v>8</v>
      </c>
      <c r="B5" s="11" t="s">
        <v>25</v>
      </c>
      <c r="C5" s="21" t="s">
        <v>26</v>
      </c>
      <c r="D5" t="s">
        <v>11</v>
      </c>
      <c r="E5" s="2" t="s">
        <v>12</v>
      </c>
      <c r="F5" s="11" t="s">
        <v>25</v>
      </c>
      <c r="G5" s="21" t="s">
        <v>26</v>
      </c>
      <c r="H5" t="s">
        <v>11</v>
      </c>
      <c r="I5" s="2" t="s">
        <v>12</v>
      </c>
      <c r="J5" s="11" t="s">
        <v>25</v>
      </c>
      <c r="K5" s="21" t="s">
        <v>26</v>
      </c>
      <c r="L5" t="s">
        <v>11</v>
      </c>
      <c r="M5" s="2" t="s">
        <v>12</v>
      </c>
      <c r="N5" s="11" t="s">
        <v>25</v>
      </c>
      <c r="O5" s="21" t="s">
        <v>26</v>
      </c>
      <c r="P5" t="s">
        <v>11</v>
      </c>
      <c r="Q5" s="2" t="s">
        <v>12</v>
      </c>
      <c r="R5" s="11" t="s">
        <v>25</v>
      </c>
      <c r="S5" s="21" t="s">
        <v>26</v>
      </c>
      <c r="T5" t="s">
        <v>11</v>
      </c>
      <c r="U5" s="2" t="s">
        <v>12</v>
      </c>
      <c r="W5" t="s">
        <v>31</v>
      </c>
    </row>
    <row r="6" spans="1:23">
      <c r="A6" s="25">
        <v>20</v>
      </c>
      <c r="B6" s="12">
        <v>187166980</v>
      </c>
      <c r="C6" s="22">
        <v>5.0614084468073917E-6</v>
      </c>
      <c r="D6" s="1">
        <f>LOG(C6)</f>
        <v>-5.2957286144720799</v>
      </c>
      <c r="E6" s="4">
        <f>LOG(C6*(A6+273.15))</f>
        <v>-2.8286387159512634</v>
      </c>
      <c r="F6" s="12">
        <v>47209500</v>
      </c>
      <c r="G6" s="22">
        <v>2.0633330718884001E-5</v>
      </c>
      <c r="H6" s="1">
        <f>LOG(G6)</f>
        <v>-4.6854306607289944</v>
      </c>
      <c r="I6" s="4">
        <f>LOG(G6*(A6+273.15))</f>
        <v>-2.2183407622081788</v>
      </c>
      <c r="J6" s="12">
        <v>13701300</v>
      </c>
      <c r="K6" s="22">
        <v>6.6510329401872124E-5</v>
      </c>
      <c r="L6" s="1">
        <f>LOG(K6)</f>
        <v>-4.1771109012552925</v>
      </c>
      <c r="M6" s="4">
        <f>LOG(K6*(A6+273.15))</f>
        <v>-1.7100210027344764</v>
      </c>
      <c r="N6" s="12">
        <v>7997790</v>
      </c>
      <c r="O6" s="22">
        <v>1.2389470946481745E-4</v>
      </c>
      <c r="P6" s="1">
        <f>LOG(O6)</f>
        <v>-3.906947238412414</v>
      </c>
      <c r="Q6" s="4">
        <f>LOG(O6*(A6+273.15))</f>
        <v>-1.4398573398915981</v>
      </c>
      <c r="R6" s="12">
        <v>20817110</v>
      </c>
      <c r="S6" s="22">
        <v>4.5507206981921609E-5</v>
      </c>
      <c r="T6" s="1">
        <f>LOG(S6)</f>
        <v>-4.3419198186259385</v>
      </c>
      <c r="U6" s="4">
        <f t="shared" ref="U6:U12" si="0">LOG(S6*(A6+273.15))</f>
        <v>-1.8748299201051228</v>
      </c>
      <c r="W6">
        <f t="shared" ref="W6:W12" si="1">1000/(A6+273.15)</f>
        <v>3.4112229234180456</v>
      </c>
    </row>
    <row r="7" spans="1:23">
      <c r="A7" s="25">
        <v>30</v>
      </c>
      <c r="B7" s="12">
        <v>108415130</v>
      </c>
      <c r="C7" s="22">
        <v>8.737973505500848E-6</v>
      </c>
      <c r="D7" s="1">
        <f t="shared" ref="D7:D12" si="2">LOG(C7)</f>
        <v>-5.0585892764532101</v>
      </c>
      <c r="E7" s="4">
        <f t="shared" ref="E7:E12" si="3">LOG(C7*(A7+273.15))</f>
        <v>-2.576931703882225</v>
      </c>
      <c r="F7" s="12">
        <v>30537600</v>
      </c>
      <c r="G7" s="22">
        <v>3.1898028220068188E-5</v>
      </c>
      <c r="H7" s="1">
        <f>LOG(G7)</f>
        <v>-4.4962361620716758</v>
      </c>
      <c r="I7" s="4">
        <f t="shared" ref="I7:I12" si="4">LOG(G7*(A7+273.15))</f>
        <v>-2.0145785895006902</v>
      </c>
      <c r="J7" s="12">
        <v>8542300</v>
      </c>
      <c r="K7" s="22">
        <v>1.0667829229058573E-4</v>
      </c>
      <c r="L7" s="1">
        <f t="shared" ref="L7:L12" si="5">LOG(K7)</f>
        <v>-3.9719239451260635</v>
      </c>
      <c r="M7" s="4">
        <f t="shared" ref="M7:M12" si="6">LOG(K7*(A7+273.15))</f>
        <v>-1.4902663725550782</v>
      </c>
      <c r="N7" s="12">
        <v>4973380</v>
      </c>
      <c r="O7" s="22">
        <v>1.9923751420776662E-4</v>
      </c>
      <c r="P7" s="1">
        <f t="shared" ref="P7:P12" si="7">LOG(O7)</f>
        <v>-3.7006288853926992</v>
      </c>
      <c r="Q7" s="4">
        <f t="shared" ref="Q7:Q12" si="8">LOG(O7*(A7+273.15))</f>
        <v>-1.2189713128217141</v>
      </c>
      <c r="R7" s="12">
        <v>12632556</v>
      </c>
      <c r="S7" s="22">
        <v>7.4991041681147521E-5</v>
      </c>
      <c r="T7" s="1">
        <f t="shared" ref="T7:T12" si="9">LOG(S7)</f>
        <v>-4.1249906136858341</v>
      </c>
      <c r="U7" s="4">
        <f t="shared" si="0"/>
        <v>-1.6433330411148492</v>
      </c>
      <c r="W7">
        <f t="shared" si="1"/>
        <v>3.2986970146792021</v>
      </c>
    </row>
    <row r="8" spans="1:23">
      <c r="A8" s="25">
        <v>40</v>
      </c>
      <c r="B8" s="12">
        <v>65502220</v>
      </c>
      <c r="C8" s="22">
        <v>1.446254086556807E-5</v>
      </c>
      <c r="D8" s="1">
        <f t="shared" si="2"/>
        <v>-4.8397554008895884</v>
      </c>
      <c r="E8" s="4">
        <f t="shared" si="3"/>
        <v>-2.3440029848522617</v>
      </c>
      <c r="F8" s="12">
        <v>18025400</v>
      </c>
      <c r="G8" s="22">
        <v>5.4039811963848468E-5</v>
      </c>
      <c r="H8" s="1">
        <f t="shared" ref="H8:H12" si="10">LOG(G8)</f>
        <v>-4.267286170812203</v>
      </c>
      <c r="I8" s="4">
        <f t="shared" si="4"/>
        <v>-1.7715337547748766</v>
      </c>
      <c r="J8" s="12">
        <v>5553000</v>
      </c>
      <c r="K8" s="22">
        <v>1.6410552426325778E-4</v>
      </c>
      <c r="L8" s="1">
        <f t="shared" si="5"/>
        <v>-3.7848767991012777</v>
      </c>
      <c r="M8" s="4">
        <f t="shared" si="6"/>
        <v>-1.2891243830639512</v>
      </c>
      <c r="N8" s="12">
        <v>3239450</v>
      </c>
      <c r="O8" s="22">
        <v>3.0588027856908497E-4</v>
      </c>
      <c r="P8" s="1">
        <f t="shared" si="7"/>
        <v>-3.5144485229653837</v>
      </c>
      <c r="Q8" s="4">
        <f t="shared" si="8"/>
        <v>-1.0186961069280573</v>
      </c>
      <c r="R8" s="12">
        <v>8778222</v>
      </c>
      <c r="S8" s="22">
        <v>1.0791804234791854E-4</v>
      </c>
      <c r="T8" s="1">
        <f t="shared" si="9"/>
        <v>-3.9669059414422287</v>
      </c>
      <c r="U8" s="4">
        <f t="shared" si="0"/>
        <v>-1.4711535254049022</v>
      </c>
      <c r="W8">
        <f t="shared" si="1"/>
        <v>3.1933578157432541</v>
      </c>
    </row>
    <row r="9" spans="1:23">
      <c r="A9" s="25">
        <v>50</v>
      </c>
      <c r="B9" s="12">
        <v>42414030</v>
      </c>
      <c r="C9" s="22">
        <v>2.2335263438428985E-5</v>
      </c>
      <c r="D9" s="1">
        <f t="shared" si="2"/>
        <v>-4.651008920775249</v>
      </c>
      <c r="E9" s="4">
        <f t="shared" si="3"/>
        <v>-2.1416047605165578</v>
      </c>
      <c r="F9" s="12">
        <v>11097900</v>
      </c>
      <c r="G9" s="22">
        <v>8.7772391765392926E-5</v>
      </c>
      <c r="H9" s="1">
        <f t="shared" si="10"/>
        <v>-4.0566420671172674</v>
      </c>
      <c r="I9" s="4">
        <f t="shared" si="4"/>
        <v>-1.5472379068585755</v>
      </c>
      <c r="J9" s="12">
        <v>3750800</v>
      </c>
      <c r="K9" s="22">
        <v>2.4295562979467593E-4</v>
      </c>
      <c r="L9" s="1">
        <f t="shared" si="5"/>
        <v>-3.6144730329646957</v>
      </c>
      <c r="M9" s="4">
        <f t="shared" si="6"/>
        <v>-1.1050688727060043</v>
      </c>
      <c r="N9" s="12">
        <v>2294560</v>
      </c>
      <c r="O9" s="22">
        <v>4.3184046981147684E-4</v>
      </c>
      <c r="P9" s="1">
        <f t="shared" si="7"/>
        <v>-3.3646766603060354</v>
      </c>
      <c r="Q9" s="4">
        <f t="shared" si="8"/>
        <v>-0.8552725000473439</v>
      </c>
      <c r="R9" s="12">
        <v>5795816</v>
      </c>
      <c r="S9" s="22">
        <v>1.6345041553000135E-4</v>
      </c>
      <c r="T9" s="1">
        <f t="shared" si="9"/>
        <v>-3.7866139710018913</v>
      </c>
      <c r="U9" s="4">
        <f t="shared" si="0"/>
        <v>-1.2772098107431999</v>
      </c>
      <c r="W9">
        <f t="shared" si="1"/>
        <v>3.094538140182578</v>
      </c>
    </row>
    <row r="10" spans="1:23">
      <c r="A10" s="25">
        <v>60</v>
      </c>
      <c r="B10" s="12">
        <v>27209330</v>
      </c>
      <c r="C10" s="22">
        <v>3.4816312402232257E-5</v>
      </c>
      <c r="D10" s="1">
        <f t="shared" si="2"/>
        <v>-4.4582172294326821</v>
      </c>
      <c r="E10" s="4">
        <f t="shared" si="3"/>
        <v>-1.9355774118285265</v>
      </c>
      <c r="F10" s="12">
        <v>6956300</v>
      </c>
      <c r="G10" s="22">
        <v>1.4002978976943983E-4</v>
      </c>
      <c r="H10" s="1">
        <f t="shared" si="10"/>
        <v>-3.8537795632058356</v>
      </c>
      <c r="I10" s="4">
        <f t="shared" si="4"/>
        <v>-1.3311397456016802</v>
      </c>
      <c r="J10" s="12">
        <v>2590000</v>
      </c>
      <c r="K10" s="22">
        <v>3.5184477846867589E-4</v>
      </c>
      <c r="L10" s="1">
        <f t="shared" si="5"/>
        <v>-3.4536488897099629</v>
      </c>
      <c r="M10" s="4">
        <f t="shared" si="6"/>
        <v>-0.93100907210580786</v>
      </c>
      <c r="N10" s="12">
        <v>1723427</v>
      </c>
      <c r="O10" s="22">
        <v>5.7494971844506456E-4</v>
      </c>
      <c r="P10" s="1">
        <f t="shared" si="7"/>
        <v>-3.2403701343654769</v>
      </c>
      <c r="Q10" s="4">
        <f t="shared" si="8"/>
        <v>-0.71773031676132193</v>
      </c>
      <c r="R10" s="12">
        <v>4033074</v>
      </c>
      <c r="S10" s="22">
        <v>2.3488994586646071E-4</v>
      </c>
      <c r="T10" s="1">
        <f t="shared" si="9"/>
        <v>-3.629135572188614</v>
      </c>
      <c r="U10" s="4">
        <f t="shared" si="0"/>
        <v>-1.1064957545844589</v>
      </c>
      <c r="W10">
        <f t="shared" si="1"/>
        <v>3.0016509079993998</v>
      </c>
    </row>
    <row r="11" spans="1:23">
      <c r="A11" s="25">
        <v>70</v>
      </c>
      <c r="B11" s="12">
        <v>18884420</v>
      </c>
      <c r="C11" s="22">
        <v>5.0164555413162283E-5</v>
      </c>
      <c r="D11" s="1">
        <f t="shared" si="2"/>
        <v>-4.2996030323653738</v>
      </c>
      <c r="E11" s="4">
        <f t="shared" si="3"/>
        <v>-1.7641190291386839</v>
      </c>
      <c r="F11" s="12">
        <v>4462520</v>
      </c>
      <c r="G11" s="22">
        <v>2.182823217762955E-4</v>
      </c>
      <c r="H11" s="1">
        <f t="shared" si="10"/>
        <v>-3.6609814354584778</v>
      </c>
      <c r="I11" s="4">
        <f t="shared" si="4"/>
        <v>-1.1254974322317877</v>
      </c>
      <c r="J11" s="12">
        <v>1788800</v>
      </c>
      <c r="K11" s="22">
        <v>5.0943536238476654E-4</v>
      </c>
      <c r="L11" s="1">
        <f t="shared" si="5"/>
        <v>-3.2929109118350404</v>
      </c>
      <c r="M11" s="4">
        <f t="shared" si="6"/>
        <v>-0.75742690860835038</v>
      </c>
      <c r="N11" s="12">
        <v>1267380</v>
      </c>
      <c r="O11" s="22">
        <v>7.8183644085485203E-4</v>
      </c>
      <c r="P11" s="1">
        <f t="shared" si="7"/>
        <v>-3.1068840912670979</v>
      </c>
      <c r="Q11" s="4">
        <f t="shared" si="8"/>
        <v>-0.57140008804040787</v>
      </c>
      <c r="R11" s="12">
        <v>2886632</v>
      </c>
      <c r="S11" s="22">
        <v>3.2817779804818561E-4</v>
      </c>
      <c r="T11" s="1">
        <f t="shared" si="9"/>
        <v>-3.4838908032686375</v>
      </c>
      <c r="U11" s="4">
        <f t="shared" si="0"/>
        <v>-0.94840680004194744</v>
      </c>
      <c r="W11">
        <f t="shared" si="1"/>
        <v>2.9141774734081309</v>
      </c>
    </row>
    <row r="12" spans="1:23" ht="15" thickBot="1">
      <c r="A12" s="25">
        <v>80</v>
      </c>
      <c r="B12" s="12">
        <v>13307850</v>
      </c>
      <c r="C12" s="22">
        <v>7.1185693672188229E-5</v>
      </c>
      <c r="D12" s="1">
        <f t="shared" si="2"/>
        <v>-4.147607278603572</v>
      </c>
      <c r="E12" s="4">
        <f t="shared" si="3"/>
        <v>-1.5996480680163858</v>
      </c>
      <c r="F12" s="12">
        <v>3103670</v>
      </c>
      <c r="G12" s="22">
        <v>3.1385077233505953E-4</v>
      </c>
      <c r="H12" s="27">
        <f t="shared" si="10"/>
        <v>-3.5032767982847637</v>
      </c>
      <c r="I12" s="28">
        <f t="shared" si="4"/>
        <v>-0.95531758769757757</v>
      </c>
      <c r="J12" s="12">
        <v>1261160</v>
      </c>
      <c r="K12" s="22">
        <v>7.2257126473553751E-4</v>
      </c>
      <c r="L12" s="1">
        <f t="shared" si="5"/>
        <v>-3.1411193134778399</v>
      </c>
      <c r="M12" s="4">
        <f t="shared" si="6"/>
        <v>-0.59316010289065402</v>
      </c>
      <c r="N12" s="12">
        <v>933430</v>
      </c>
      <c r="O12" s="22">
        <v>1.0615513411939004E-3</v>
      </c>
      <c r="P12" s="1">
        <f t="shared" si="7"/>
        <v>-2.9740589966388185</v>
      </c>
      <c r="Q12" s="4">
        <f t="shared" si="8"/>
        <v>-0.42609978605163251</v>
      </c>
      <c r="R12" s="12">
        <v>2097720</v>
      </c>
      <c r="S12" s="22">
        <v>4.5159913312331013E-4</v>
      </c>
      <c r="T12" s="1">
        <f t="shared" si="9"/>
        <v>-3.3452469004054493</v>
      </c>
      <c r="U12" s="4">
        <f t="shared" si="0"/>
        <v>-0.79728768981826326</v>
      </c>
      <c r="W12">
        <f t="shared" si="1"/>
        <v>2.8316579357213651</v>
      </c>
    </row>
    <row r="13" spans="1:23" ht="15" thickBot="1">
      <c r="A13" s="26" t="s">
        <v>18</v>
      </c>
      <c r="B13" s="45">
        <f>-1.9822*-0.1984</f>
        <v>0.39326847999999998</v>
      </c>
      <c r="C13" s="46"/>
      <c r="D13" s="46"/>
      <c r="E13" s="47"/>
      <c r="F13" s="45">
        <f>-2.0837*-0.1984</f>
        <v>0.41340607999999995</v>
      </c>
      <c r="G13" s="46"/>
      <c r="H13" s="46"/>
      <c r="I13" s="47"/>
      <c r="J13" s="45">
        <f>-1.7768*-0.1984</f>
        <v>0.35251711999999996</v>
      </c>
      <c r="K13" s="46"/>
      <c r="L13" s="46"/>
      <c r="M13" s="47"/>
      <c r="N13" s="45">
        <f>-1.5816*-0.1984</f>
        <v>0.31378943999999998</v>
      </c>
      <c r="O13" s="46"/>
      <c r="P13" s="46"/>
      <c r="Q13" s="47"/>
      <c r="R13" s="45">
        <f>-1.7086*-0.1984</f>
        <v>0.33898623999999999</v>
      </c>
      <c r="S13" s="46"/>
      <c r="T13" s="46"/>
      <c r="U13" s="47"/>
    </row>
    <row r="16" spans="1:23">
      <c r="O16">
        <v>20817110</v>
      </c>
      <c r="P16">
        <v>12632556</v>
      </c>
      <c r="Q16">
        <v>8778222</v>
      </c>
      <c r="R16">
        <v>5795816</v>
      </c>
      <c r="S16">
        <v>4033074</v>
      </c>
      <c r="T16">
        <v>2886632</v>
      </c>
      <c r="U16">
        <v>2097720</v>
      </c>
    </row>
    <row r="17" spans="14:21">
      <c r="O17">
        <v>4.5507206981921609E-5</v>
      </c>
      <c r="P17">
        <v>7.4991041681147521E-5</v>
      </c>
      <c r="Q17">
        <v>1.0791804234791854E-4</v>
      </c>
      <c r="R17">
        <v>1.6345041553000135E-4</v>
      </c>
      <c r="S17">
        <v>2.3488994586646071E-4</v>
      </c>
      <c r="T17">
        <v>3.2817779804818561E-4</v>
      </c>
      <c r="U17">
        <v>4.5159913312331013E-4</v>
      </c>
    </row>
    <row r="19" spans="14:21">
      <c r="N19" t="s">
        <v>33</v>
      </c>
    </row>
    <row r="20" spans="14:21">
      <c r="N20" t="s">
        <v>17</v>
      </c>
      <c r="O20" t="s">
        <v>32</v>
      </c>
    </row>
    <row r="21" spans="14:21">
      <c r="N21" s="1">
        <v>2.3730000000000002</v>
      </c>
      <c r="O21" s="1">
        <v>-1.7310000000000001</v>
      </c>
    </row>
    <row r="22" spans="14:21">
      <c r="N22" s="1">
        <v>2.6110000000000002</v>
      </c>
      <c r="O22" s="1">
        <v>-2.121</v>
      </c>
    </row>
    <row r="23" spans="14:21">
      <c r="N23" s="1">
        <v>2.92</v>
      </c>
      <c r="O23" s="1">
        <v>-2.6360000000000001</v>
      </c>
    </row>
    <row r="24" spans="14:21">
      <c r="N24" s="1">
        <v>3.41</v>
      </c>
      <c r="O24" s="1">
        <v>-3.468</v>
      </c>
    </row>
    <row r="25" spans="14:21">
      <c r="N25" s="1">
        <v>3.9540000000000002</v>
      </c>
      <c r="O25" s="1">
        <v>-4.38</v>
      </c>
    </row>
    <row r="26" spans="14:21">
      <c r="N26" t="s">
        <v>18</v>
      </c>
      <c r="O26" s="1">
        <f>-1.6788*-0.1984</f>
        <v>0.33307392000000002</v>
      </c>
    </row>
  </sheetData>
  <mergeCells count="25">
    <mergeCell ref="R1:U1"/>
    <mergeCell ref="R2:U2"/>
    <mergeCell ref="R3:U3"/>
    <mergeCell ref="R4:U4"/>
    <mergeCell ref="R13:U13"/>
    <mergeCell ref="B13:E13"/>
    <mergeCell ref="F13:I13"/>
    <mergeCell ref="J13:M13"/>
    <mergeCell ref="N13:Q13"/>
    <mergeCell ref="B3:E3"/>
    <mergeCell ref="F3:I3"/>
    <mergeCell ref="J3:M3"/>
    <mergeCell ref="N3:Q3"/>
    <mergeCell ref="B4:E4"/>
    <mergeCell ref="F4:I4"/>
    <mergeCell ref="J4:M4"/>
    <mergeCell ref="N4:Q4"/>
    <mergeCell ref="B1:E1"/>
    <mergeCell ref="F1:I1"/>
    <mergeCell ref="J1:M1"/>
    <mergeCell ref="N1:Q1"/>
    <mergeCell ref="B2:E2"/>
    <mergeCell ref="F2:I2"/>
    <mergeCell ref="J2:M2"/>
    <mergeCell ref="N2:Q2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Sheet1</vt:lpstr>
      <vt:lpstr>Tabelle1</vt:lpstr>
      <vt:lpstr>LAGP_15(cold sputtered)</vt:lpstr>
      <vt:lpstr>LAGP_16(hot sputtered)</vt:lpstr>
    </vt:vector>
  </TitlesOfParts>
  <Manager/>
  <Company>Department of Materials, University of Oxford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Ben Jagger</dc:creator>
  <cp:keywords/>
  <dc:description/>
  <cp:lastModifiedBy>Christopher</cp:lastModifiedBy>
  <cp:revision/>
  <dcterms:created xsi:type="dcterms:W3CDTF">2018-08-17T14:27:59Z</dcterms:created>
  <dcterms:modified xsi:type="dcterms:W3CDTF">2018-09-08T10:45:02Z</dcterms:modified>
  <cp:category/>
  <cp:contentStatus/>
</cp:coreProperties>
</file>