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Output_MEANDIR\"/>
    </mc:Choice>
  </mc:AlternateContent>
  <xr:revisionPtr revIDLastSave="0" documentId="13_ncr:1_{55313028-830E-4E4C-9A44-A45BA55F6062}" xr6:coauthVersionLast="47" xr6:coauthVersionMax="47" xr10:uidLastSave="{00000000-0000-0000-0000-000000000000}"/>
  <bookViews>
    <workbookView xWindow="-110" yWindow="-110" windowWidth="19420" windowHeight="10300" activeTab="4" xr2:uid="{B4FD7884-4833-4379-B359-88F14739F4A0}"/>
  </bookViews>
  <sheets>
    <sheet name="Sheet1" sheetId="1" r:id="rId1"/>
    <sheet name="w-1.4" sheetId="7" r:id="rId2"/>
    <sheet name="CEC" sheetId="6" r:id="rId3"/>
    <sheet name="Sheet2" sheetId="5" r:id="rId4"/>
    <sheet name="Correlations" sheetId="2" r:id="rId5"/>
    <sheet name="Correlations2" sheetId="3" r:id="rId6"/>
    <sheet name="yield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E2" i="1"/>
  <c r="H2" i="7" l="1"/>
  <c r="C2" i="7"/>
  <c r="D2" i="7"/>
  <c r="E2" i="7"/>
  <c r="F2" i="7"/>
  <c r="G2" i="7"/>
  <c r="B2" i="7"/>
  <c r="G13" i="3"/>
  <c r="G12" i="3"/>
  <c r="AW4" i="1"/>
  <c r="AW5" i="1"/>
  <c r="AW7" i="1"/>
  <c r="AW8" i="1"/>
  <c r="AW9" i="1"/>
  <c r="AW10" i="1"/>
  <c r="AW11" i="1"/>
  <c r="AW12" i="1"/>
  <c r="AW13" i="1"/>
  <c r="AW14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1" i="1"/>
  <c r="AW32" i="1"/>
  <c r="AW34" i="1"/>
  <c r="AW36" i="1"/>
  <c r="AW37" i="1"/>
  <c r="AW38" i="1"/>
  <c r="AW39" i="1"/>
  <c r="AW40" i="1"/>
  <c r="AW41" i="1"/>
  <c r="AW42" i="1"/>
  <c r="AW43" i="1"/>
  <c r="AW45" i="1"/>
  <c r="AW46" i="1"/>
  <c r="AW47" i="1"/>
  <c r="AW48" i="1"/>
  <c r="AW49" i="1"/>
  <c r="AW50" i="1"/>
  <c r="AW51" i="1"/>
  <c r="AW52" i="1"/>
  <c r="AW53" i="1"/>
  <c r="C20" i="4"/>
  <c r="C7" i="4"/>
  <c r="H10" i="4"/>
  <c r="H11" i="4"/>
  <c r="H12" i="4"/>
  <c r="H13" i="4"/>
  <c r="H14" i="4"/>
  <c r="H15" i="4"/>
  <c r="H16" i="4"/>
  <c r="H17" i="4"/>
  <c r="H18" i="4"/>
  <c r="H9" i="4"/>
  <c r="H3" i="4"/>
  <c r="H4" i="4"/>
  <c r="H5" i="4"/>
  <c r="H2" i="4"/>
  <c r="M10" i="4"/>
  <c r="M11" i="4"/>
  <c r="M12" i="4"/>
  <c r="M13" i="4"/>
  <c r="M14" i="4"/>
  <c r="M15" i="4"/>
  <c r="M16" i="4"/>
  <c r="M17" i="4"/>
  <c r="M18" i="4"/>
  <c r="M9" i="4"/>
  <c r="M3" i="4"/>
  <c r="M4" i="4"/>
  <c r="M5" i="4"/>
  <c r="M2" i="4"/>
  <c r="H17" i="2" l="1"/>
  <c r="H16" i="2"/>
  <c r="G17" i="2"/>
  <c r="G16" i="2"/>
  <c r="AM61" i="1"/>
  <c r="AK61" i="1"/>
  <c r="AO5" i="1"/>
  <c r="AP5" i="1" s="1"/>
  <c r="AM55" i="1"/>
  <c r="AW3" i="1" s="1"/>
  <c r="AN4" i="1"/>
  <c r="AO4" i="1" s="1"/>
  <c r="AP4" i="1" s="1"/>
  <c r="AN5" i="1"/>
  <c r="AN6" i="1"/>
  <c r="AO6" i="1" s="1"/>
  <c r="AN7" i="1"/>
  <c r="AO7" i="1" s="1"/>
  <c r="AP7" i="1" s="1"/>
  <c r="AN8" i="1"/>
  <c r="AO8" i="1" s="1"/>
  <c r="AP8" i="1" s="1"/>
  <c r="AN9" i="1"/>
  <c r="AO9" i="1" s="1"/>
  <c r="AP9" i="1" s="1"/>
  <c r="AN10" i="1"/>
  <c r="AO10" i="1" s="1"/>
  <c r="AP10" i="1" s="1"/>
  <c r="AN11" i="1"/>
  <c r="AO11" i="1" s="1"/>
  <c r="AP11" i="1" s="1"/>
  <c r="AN12" i="1"/>
  <c r="AO12" i="1" s="1"/>
  <c r="AP12" i="1" s="1"/>
  <c r="AN13" i="1"/>
  <c r="AO13" i="1" s="1"/>
  <c r="AP13" i="1" s="1"/>
  <c r="AN14" i="1"/>
  <c r="AO14" i="1" s="1"/>
  <c r="AP14" i="1" s="1"/>
  <c r="AN15" i="1"/>
  <c r="AO15" i="1" s="1"/>
  <c r="AN16" i="1"/>
  <c r="AO16" i="1" s="1"/>
  <c r="AP16" i="1" s="1"/>
  <c r="AN17" i="1"/>
  <c r="AO17" i="1" s="1"/>
  <c r="AP17" i="1" s="1"/>
  <c r="AN18" i="1"/>
  <c r="AO18" i="1" s="1"/>
  <c r="AP18" i="1" s="1"/>
  <c r="AN19" i="1"/>
  <c r="AO19" i="1" s="1"/>
  <c r="AP19" i="1" s="1"/>
  <c r="AN20" i="1"/>
  <c r="AO20" i="1" s="1"/>
  <c r="AP20" i="1" s="1"/>
  <c r="AN21" i="1"/>
  <c r="AO21" i="1" s="1"/>
  <c r="AP21" i="1" s="1"/>
  <c r="AN22" i="1"/>
  <c r="AO22" i="1" s="1"/>
  <c r="AP22" i="1" s="1"/>
  <c r="AN23" i="1"/>
  <c r="AO23" i="1" s="1"/>
  <c r="AP23" i="1" s="1"/>
  <c r="AN24" i="1"/>
  <c r="AO24" i="1" s="1"/>
  <c r="AP24" i="1" s="1"/>
  <c r="AN25" i="1"/>
  <c r="AO25" i="1" s="1"/>
  <c r="AP25" i="1" s="1"/>
  <c r="AN26" i="1"/>
  <c r="AO26" i="1" s="1"/>
  <c r="AP26" i="1" s="1"/>
  <c r="AN27" i="1"/>
  <c r="AO27" i="1" s="1"/>
  <c r="AP27" i="1" s="1"/>
  <c r="AN28" i="1"/>
  <c r="AO28" i="1" s="1"/>
  <c r="AP28" i="1" s="1"/>
  <c r="AN29" i="1"/>
  <c r="AO29" i="1" s="1"/>
  <c r="AP29" i="1" s="1"/>
  <c r="AN30" i="1"/>
  <c r="AO30" i="1" s="1"/>
  <c r="AN31" i="1"/>
  <c r="AO31" i="1" s="1"/>
  <c r="AP31" i="1" s="1"/>
  <c r="AN32" i="1"/>
  <c r="AO32" i="1" s="1"/>
  <c r="AP32" i="1" s="1"/>
  <c r="AN33" i="1"/>
  <c r="AO33" i="1" s="1"/>
  <c r="AP33" i="1" s="1"/>
  <c r="AN34" i="1"/>
  <c r="AO34" i="1" s="1"/>
  <c r="AP34" i="1" s="1"/>
  <c r="AN35" i="1"/>
  <c r="AO35" i="1" s="1"/>
  <c r="AP35" i="1" s="1"/>
  <c r="AN36" i="1"/>
  <c r="AO36" i="1" s="1"/>
  <c r="AP36" i="1" s="1"/>
  <c r="AN37" i="1"/>
  <c r="AO37" i="1" s="1"/>
  <c r="AP37" i="1" s="1"/>
  <c r="AN38" i="1"/>
  <c r="AO38" i="1" s="1"/>
  <c r="AP38" i="1" s="1"/>
  <c r="AN39" i="1"/>
  <c r="AO39" i="1" s="1"/>
  <c r="AP39" i="1" s="1"/>
  <c r="AN40" i="1"/>
  <c r="AO40" i="1" s="1"/>
  <c r="AP40" i="1" s="1"/>
  <c r="AN41" i="1"/>
  <c r="AO41" i="1" s="1"/>
  <c r="AN42" i="1"/>
  <c r="AO42" i="1" s="1"/>
  <c r="AP42" i="1" s="1"/>
  <c r="AN43" i="1"/>
  <c r="AO43" i="1" s="1"/>
  <c r="AP43" i="1" s="1"/>
  <c r="AN44" i="1"/>
  <c r="AO44" i="1" s="1"/>
  <c r="AN45" i="1"/>
  <c r="AO45" i="1" s="1"/>
  <c r="AP45" i="1" s="1"/>
  <c r="AN46" i="1"/>
  <c r="AO46" i="1" s="1"/>
  <c r="AP46" i="1" s="1"/>
  <c r="AN47" i="1"/>
  <c r="AO47" i="1" s="1"/>
  <c r="AP47" i="1" s="1"/>
  <c r="AN48" i="1"/>
  <c r="AO48" i="1" s="1"/>
  <c r="AP48" i="1" s="1"/>
  <c r="AN49" i="1"/>
  <c r="AO49" i="1" s="1"/>
  <c r="AP49" i="1" s="1"/>
  <c r="AN50" i="1"/>
  <c r="AO50" i="1" s="1"/>
  <c r="AP50" i="1" s="1"/>
  <c r="AN51" i="1"/>
  <c r="AO51" i="1" s="1"/>
  <c r="AP51" i="1" s="1"/>
  <c r="AN52" i="1"/>
  <c r="AO52" i="1" s="1"/>
  <c r="AP52" i="1" s="1"/>
  <c r="AN53" i="1"/>
  <c r="AO53" i="1" s="1"/>
  <c r="AP53" i="1" s="1"/>
  <c r="AN54" i="1"/>
  <c r="AO54" i="1" s="1"/>
  <c r="AN3" i="1"/>
  <c r="AL6" i="1"/>
  <c r="AL54" i="1"/>
  <c r="AW54" i="1" s="1"/>
  <c r="AL35" i="1"/>
  <c r="AW35" i="1" s="1"/>
  <c r="AL15" i="1"/>
  <c r="AW15" i="1" s="1"/>
  <c r="AL33" i="1"/>
  <c r="AW33" i="1" s="1"/>
  <c r="AL44" i="1"/>
  <c r="AW44" i="1" s="1"/>
  <c r="AL30" i="1"/>
  <c r="AW30" i="1" s="1"/>
  <c r="K20" i="4"/>
  <c r="K7" i="4"/>
  <c r="M20" i="4"/>
  <c r="M7" i="4"/>
  <c r="L3" i="4"/>
  <c r="L4" i="4"/>
  <c r="L5" i="4"/>
  <c r="L9" i="4"/>
  <c r="L10" i="4"/>
  <c r="L11" i="4"/>
  <c r="L12" i="4"/>
  <c r="L13" i="4"/>
  <c r="L14" i="4"/>
  <c r="L15" i="4"/>
  <c r="L16" i="4"/>
  <c r="L17" i="4"/>
  <c r="L18" i="4"/>
  <c r="L2" i="4"/>
  <c r="F20" i="4"/>
  <c r="H20" i="4"/>
  <c r="H7" i="4"/>
  <c r="F10" i="4"/>
  <c r="F11" i="4"/>
  <c r="F12" i="4"/>
  <c r="F13" i="4"/>
  <c r="F14" i="4"/>
  <c r="F15" i="4"/>
  <c r="F16" i="4"/>
  <c r="F17" i="4"/>
  <c r="F18" i="4"/>
  <c r="F9" i="4"/>
  <c r="E10" i="4"/>
  <c r="E11" i="4"/>
  <c r="E12" i="4"/>
  <c r="E13" i="4"/>
  <c r="E14" i="4"/>
  <c r="E15" i="4"/>
  <c r="E16" i="4"/>
  <c r="E17" i="4"/>
  <c r="E18" i="4"/>
  <c r="E9" i="4"/>
  <c r="G13" i="4"/>
  <c r="G9" i="4"/>
  <c r="G3" i="4"/>
  <c r="E3" i="4"/>
  <c r="F3" i="4" s="1"/>
  <c r="E4" i="4"/>
  <c r="F4" i="4" s="1"/>
  <c r="E5" i="4"/>
  <c r="F5" i="4" s="1"/>
  <c r="E2" i="4"/>
  <c r="F2" i="4" s="1"/>
  <c r="AL55" i="1" l="1"/>
  <c r="AW6" i="1"/>
  <c r="AP54" i="1"/>
  <c r="AP30" i="1"/>
  <c r="AP6" i="1"/>
  <c r="AP15" i="1"/>
  <c r="AP44" i="1"/>
  <c r="N20" i="4"/>
  <c r="N7" i="4"/>
  <c r="AN55" i="1"/>
  <c r="AO3" i="1"/>
  <c r="F7" i="4"/>
  <c r="AO55" i="1" l="1"/>
  <c r="AO58" i="1" s="1"/>
  <c r="AO59" i="1" s="1"/>
  <c r="AP3" i="1"/>
  <c r="AP55" i="1" s="1"/>
  <c r="AP58" i="1" s="1"/>
  <c r="AP59" i="1" s="1"/>
  <c r="AT4" i="1"/>
  <c r="AU4" i="1"/>
  <c r="AV4" i="1"/>
  <c r="AT5" i="1"/>
  <c r="AU5" i="1"/>
  <c r="AV5" i="1"/>
  <c r="AT6" i="1"/>
  <c r="AU6" i="1"/>
  <c r="AV6" i="1"/>
  <c r="AT7" i="1"/>
  <c r="AU7" i="1"/>
  <c r="AV7" i="1"/>
  <c r="AT8" i="1"/>
  <c r="AU8" i="1"/>
  <c r="AV8" i="1"/>
  <c r="AT9" i="1"/>
  <c r="AU9" i="1"/>
  <c r="AV9" i="1"/>
  <c r="AT10" i="1"/>
  <c r="AU10" i="1"/>
  <c r="AV10" i="1"/>
  <c r="AT11" i="1"/>
  <c r="AU11" i="1"/>
  <c r="AV11" i="1"/>
  <c r="AT12" i="1"/>
  <c r="AU12" i="1"/>
  <c r="AV12" i="1"/>
  <c r="AT13" i="1"/>
  <c r="AU13" i="1"/>
  <c r="AV13" i="1"/>
  <c r="AT14" i="1"/>
  <c r="AU14" i="1"/>
  <c r="AV14" i="1"/>
  <c r="AT15" i="1"/>
  <c r="AU15" i="1"/>
  <c r="AV15" i="1"/>
  <c r="AT16" i="1"/>
  <c r="AU16" i="1"/>
  <c r="AV16" i="1"/>
  <c r="AT17" i="1"/>
  <c r="AU17" i="1"/>
  <c r="AV17" i="1"/>
  <c r="AT18" i="1"/>
  <c r="AU18" i="1"/>
  <c r="AV18" i="1"/>
  <c r="AT19" i="1"/>
  <c r="AU19" i="1"/>
  <c r="AV19" i="1"/>
  <c r="AT20" i="1"/>
  <c r="AU20" i="1"/>
  <c r="AV20" i="1"/>
  <c r="AT21" i="1"/>
  <c r="AU21" i="1"/>
  <c r="AV21" i="1"/>
  <c r="AT22" i="1"/>
  <c r="AU22" i="1"/>
  <c r="AV22" i="1"/>
  <c r="AT23" i="1"/>
  <c r="AU23" i="1"/>
  <c r="AV23" i="1"/>
  <c r="AT24" i="1"/>
  <c r="AU24" i="1"/>
  <c r="AV24" i="1"/>
  <c r="AT25" i="1"/>
  <c r="AU25" i="1"/>
  <c r="AV25" i="1"/>
  <c r="AT26" i="1"/>
  <c r="AU26" i="1"/>
  <c r="AV26" i="1"/>
  <c r="AT27" i="1"/>
  <c r="AU27" i="1"/>
  <c r="AV27" i="1"/>
  <c r="AT28" i="1"/>
  <c r="AU28" i="1"/>
  <c r="AV28" i="1"/>
  <c r="AT29" i="1"/>
  <c r="AU29" i="1"/>
  <c r="AV29" i="1"/>
  <c r="AT30" i="1"/>
  <c r="AU30" i="1"/>
  <c r="AV30" i="1"/>
  <c r="AT31" i="1"/>
  <c r="AU31" i="1"/>
  <c r="AV31" i="1"/>
  <c r="AT32" i="1"/>
  <c r="AU32" i="1"/>
  <c r="AV32" i="1"/>
  <c r="AT33" i="1"/>
  <c r="AU33" i="1"/>
  <c r="AV33" i="1"/>
  <c r="AT34" i="1"/>
  <c r="AU34" i="1"/>
  <c r="AV34" i="1"/>
  <c r="AT35" i="1"/>
  <c r="AU35" i="1"/>
  <c r="AV35" i="1"/>
  <c r="AT36" i="1"/>
  <c r="AU36" i="1"/>
  <c r="AV36" i="1"/>
  <c r="AT37" i="1"/>
  <c r="AU37" i="1"/>
  <c r="AV37" i="1"/>
  <c r="AT38" i="1"/>
  <c r="AU38" i="1"/>
  <c r="AV38" i="1"/>
  <c r="AT39" i="1"/>
  <c r="AU39" i="1"/>
  <c r="AV39" i="1"/>
  <c r="AT40" i="1"/>
  <c r="AU40" i="1"/>
  <c r="AV40" i="1"/>
  <c r="AT41" i="1"/>
  <c r="AU41" i="1"/>
  <c r="AV41" i="1"/>
  <c r="AT42" i="1"/>
  <c r="AU42" i="1"/>
  <c r="AV42" i="1"/>
  <c r="AT43" i="1"/>
  <c r="AU43" i="1"/>
  <c r="AV43" i="1"/>
  <c r="AT44" i="1"/>
  <c r="AU44" i="1"/>
  <c r="AV44" i="1"/>
  <c r="AT45" i="1"/>
  <c r="AU45" i="1"/>
  <c r="AV45" i="1"/>
  <c r="AT46" i="1"/>
  <c r="AU46" i="1"/>
  <c r="AV46" i="1"/>
  <c r="AT47" i="1"/>
  <c r="AU47" i="1"/>
  <c r="AV47" i="1"/>
  <c r="AT48" i="1"/>
  <c r="AU48" i="1"/>
  <c r="AV48" i="1"/>
  <c r="AT49" i="1"/>
  <c r="AU49" i="1"/>
  <c r="AV49" i="1"/>
  <c r="AT50" i="1"/>
  <c r="AU50" i="1"/>
  <c r="AV50" i="1"/>
  <c r="AT51" i="1"/>
  <c r="AU51" i="1"/>
  <c r="AV51" i="1"/>
  <c r="AT52" i="1"/>
  <c r="AU52" i="1"/>
  <c r="AV52" i="1"/>
  <c r="AT53" i="1"/>
  <c r="AU53" i="1"/>
  <c r="AV53" i="1"/>
  <c r="AT54" i="1"/>
  <c r="AU54" i="1"/>
  <c r="AV54" i="1"/>
  <c r="AV3" i="1"/>
  <c r="AU3" i="1"/>
  <c r="AT3" i="1"/>
  <c r="K55" i="1"/>
  <c r="AB4" i="1"/>
  <c r="AC4" i="1"/>
  <c r="AB5" i="1"/>
  <c r="AC5" i="1"/>
  <c r="AB6" i="1"/>
  <c r="AC6" i="1"/>
  <c r="AB7" i="1"/>
  <c r="AC7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AB26" i="1"/>
  <c r="AC26" i="1"/>
  <c r="AB27" i="1"/>
  <c r="AC27" i="1"/>
  <c r="AB28" i="1"/>
  <c r="AC28" i="1"/>
  <c r="AB29" i="1"/>
  <c r="AC29" i="1"/>
  <c r="AB30" i="1"/>
  <c r="AC30" i="1"/>
  <c r="AB31" i="1"/>
  <c r="AC31" i="1"/>
  <c r="AB32" i="1"/>
  <c r="AC32" i="1"/>
  <c r="AB33" i="1"/>
  <c r="AC33" i="1"/>
  <c r="AB34" i="1"/>
  <c r="AC34" i="1"/>
  <c r="AB35" i="1"/>
  <c r="AC35" i="1"/>
  <c r="AB36" i="1"/>
  <c r="AC36" i="1"/>
  <c r="AB37" i="1"/>
  <c r="AC37" i="1"/>
  <c r="AB38" i="1"/>
  <c r="AC38" i="1"/>
  <c r="AB39" i="1"/>
  <c r="AC39" i="1"/>
  <c r="AB40" i="1"/>
  <c r="AC40" i="1"/>
  <c r="AB41" i="1"/>
  <c r="AC41" i="1"/>
  <c r="AB42" i="1"/>
  <c r="AC42" i="1"/>
  <c r="AB43" i="1"/>
  <c r="AC43" i="1"/>
  <c r="AB44" i="1"/>
  <c r="AC44" i="1"/>
  <c r="AB45" i="1"/>
  <c r="AC45" i="1"/>
  <c r="AB46" i="1"/>
  <c r="AC46" i="1"/>
  <c r="AB47" i="1"/>
  <c r="AC47" i="1"/>
  <c r="AB48" i="1"/>
  <c r="AC48" i="1"/>
  <c r="AB49" i="1"/>
  <c r="AC49" i="1"/>
  <c r="AB50" i="1"/>
  <c r="AC50" i="1"/>
  <c r="AB51" i="1"/>
  <c r="AC51" i="1"/>
  <c r="AB52" i="1"/>
  <c r="AC52" i="1"/>
  <c r="AB53" i="1"/>
  <c r="AC53" i="1"/>
  <c r="AB54" i="1"/>
  <c r="AC54" i="1"/>
  <c r="AC3" i="1"/>
  <c r="AB3" i="1"/>
  <c r="AD33" i="1"/>
  <c r="AE33" i="1"/>
  <c r="AD34" i="1"/>
  <c r="AE34" i="1"/>
  <c r="AD35" i="1"/>
  <c r="AE35" i="1"/>
  <c r="AD36" i="1"/>
  <c r="AE36" i="1"/>
  <c r="AD37" i="1"/>
  <c r="AE37" i="1"/>
  <c r="AD38" i="1"/>
  <c r="AE38" i="1"/>
  <c r="AD39" i="1"/>
  <c r="AE39" i="1"/>
  <c r="AD40" i="1"/>
  <c r="AE40" i="1"/>
  <c r="AD41" i="1"/>
  <c r="AE41" i="1"/>
  <c r="AD42" i="1"/>
  <c r="AE42" i="1"/>
  <c r="AD43" i="1"/>
  <c r="AE43" i="1"/>
  <c r="AD44" i="1"/>
  <c r="AE44" i="1"/>
  <c r="AD45" i="1"/>
  <c r="AE45" i="1"/>
  <c r="AD46" i="1"/>
  <c r="AE46" i="1"/>
  <c r="AD47" i="1"/>
  <c r="AE47" i="1"/>
  <c r="AD48" i="1"/>
  <c r="AE48" i="1"/>
  <c r="AD49" i="1"/>
  <c r="AE49" i="1"/>
  <c r="AD50" i="1"/>
  <c r="AE50" i="1"/>
  <c r="AD51" i="1"/>
  <c r="AE51" i="1"/>
  <c r="AD52" i="1"/>
  <c r="AE52" i="1"/>
  <c r="AD53" i="1"/>
  <c r="AE53" i="1"/>
  <c r="AD54" i="1"/>
  <c r="AE54" i="1"/>
  <c r="AD4" i="1"/>
  <c r="AE4" i="1"/>
  <c r="AD5" i="1"/>
  <c r="AE5" i="1"/>
  <c r="AD6" i="1"/>
  <c r="AE6" i="1"/>
  <c r="AD7" i="1"/>
  <c r="AE7" i="1"/>
  <c r="AD8" i="1"/>
  <c r="AE8" i="1"/>
  <c r="AD9" i="1"/>
  <c r="AE9" i="1"/>
  <c r="AD10" i="1"/>
  <c r="AE10" i="1"/>
  <c r="AD11" i="1"/>
  <c r="AE11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E3" i="1"/>
  <c r="AD3" i="1"/>
  <c r="AF4" i="1"/>
  <c r="AG4" i="1"/>
  <c r="AF5" i="1"/>
  <c r="AG5" i="1"/>
  <c r="AF6" i="1"/>
  <c r="AG6" i="1"/>
  <c r="AF7" i="1"/>
  <c r="AG7" i="1"/>
  <c r="AF8" i="1"/>
  <c r="AG8" i="1"/>
  <c r="AF9" i="1"/>
  <c r="AG9" i="1"/>
  <c r="AF10" i="1"/>
  <c r="AG10" i="1"/>
  <c r="AF11" i="1"/>
  <c r="AG11" i="1"/>
  <c r="AF12" i="1"/>
  <c r="AG12" i="1"/>
  <c r="AF13" i="1"/>
  <c r="AG13" i="1"/>
  <c r="AF14" i="1"/>
  <c r="AG14" i="1"/>
  <c r="AF15" i="1"/>
  <c r="AG15" i="1"/>
  <c r="AF16" i="1"/>
  <c r="AG16" i="1"/>
  <c r="AF17" i="1"/>
  <c r="AG17" i="1"/>
  <c r="AF18" i="1"/>
  <c r="AG18" i="1"/>
  <c r="AF19" i="1"/>
  <c r="AG19" i="1"/>
  <c r="AF20" i="1"/>
  <c r="AG20" i="1"/>
  <c r="AF21" i="1"/>
  <c r="AG21" i="1"/>
  <c r="AF22" i="1"/>
  <c r="AG22" i="1"/>
  <c r="AF23" i="1"/>
  <c r="AG23" i="1"/>
  <c r="AF24" i="1"/>
  <c r="AG24" i="1"/>
  <c r="AF25" i="1"/>
  <c r="AG25" i="1"/>
  <c r="AF26" i="1"/>
  <c r="AG26" i="1"/>
  <c r="AF27" i="1"/>
  <c r="AG27" i="1"/>
  <c r="AF28" i="1"/>
  <c r="AG28" i="1"/>
  <c r="AF29" i="1"/>
  <c r="AG29" i="1"/>
  <c r="AF30" i="1"/>
  <c r="AG30" i="1"/>
  <c r="AF31" i="1"/>
  <c r="AG31" i="1"/>
  <c r="AF32" i="1"/>
  <c r="AG32" i="1"/>
  <c r="AF33" i="1"/>
  <c r="AG33" i="1"/>
  <c r="AF34" i="1"/>
  <c r="AG34" i="1"/>
  <c r="AF35" i="1"/>
  <c r="AG35" i="1"/>
  <c r="AF36" i="1"/>
  <c r="AG36" i="1"/>
  <c r="AF37" i="1"/>
  <c r="AG37" i="1"/>
  <c r="AF38" i="1"/>
  <c r="AG38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F54" i="1"/>
  <c r="AG54" i="1"/>
  <c r="AG3" i="1"/>
  <c r="AF3" i="1"/>
  <c r="Q55" i="1"/>
  <c r="AH30" i="1" l="1"/>
  <c r="AH26" i="1"/>
  <c r="AH22" i="1"/>
  <c r="AH18" i="1"/>
  <c r="AH14" i="1"/>
  <c r="AH10" i="1"/>
  <c r="AH6" i="1"/>
  <c r="AH53" i="1"/>
  <c r="AH49" i="1"/>
  <c r="AH45" i="1"/>
  <c r="AH37" i="1"/>
  <c r="AH32" i="1"/>
  <c r="AH28" i="1"/>
  <c r="AH24" i="1"/>
  <c r="AH20" i="1"/>
  <c r="AH16" i="1"/>
  <c r="AH12" i="1"/>
  <c r="AH8" i="1"/>
  <c r="AH4" i="1"/>
  <c r="AH51" i="1"/>
  <c r="AH47" i="1"/>
  <c r="AH43" i="1"/>
  <c r="AH39" i="1"/>
  <c r="AH35" i="1"/>
  <c r="AH29" i="1"/>
  <c r="AH25" i="1"/>
  <c r="AH21" i="1"/>
  <c r="AH17" i="1"/>
  <c r="AH13" i="1"/>
  <c r="AH9" i="1"/>
  <c r="AH5" i="1"/>
  <c r="AH52" i="1"/>
  <c r="AH48" i="1"/>
  <c r="AH44" i="1"/>
  <c r="AH31" i="1"/>
  <c r="AH27" i="1"/>
  <c r="AH23" i="1"/>
  <c r="AH19" i="1"/>
  <c r="AH15" i="1"/>
  <c r="AH11" i="1"/>
  <c r="AH7" i="1"/>
  <c r="AH54" i="1"/>
  <c r="AH50" i="1"/>
  <c r="AH46" i="1"/>
  <c r="AH42" i="1"/>
  <c r="AH38" i="1"/>
  <c r="AH34" i="1"/>
  <c r="AD55" i="1"/>
  <c r="AH41" i="1"/>
  <c r="AH33" i="1"/>
  <c r="AH40" i="1"/>
  <c r="AH36" i="1"/>
  <c r="AH3" i="1"/>
  <c r="AE55" i="1"/>
  <c r="AG55" i="1"/>
  <c r="AF55" i="1"/>
  <c r="L55" i="1"/>
  <c r="M55" i="1"/>
  <c r="N55" i="1"/>
  <c r="O55" i="1"/>
  <c r="P55" i="1"/>
  <c r="R55" i="1"/>
  <c r="S55" i="1"/>
  <c r="T55" i="1"/>
  <c r="T60" i="1" s="1"/>
  <c r="U55" i="1"/>
  <c r="U60" i="1" s="1"/>
  <c r="V55" i="1"/>
  <c r="V60" i="1" s="1"/>
  <c r="W55" i="1"/>
  <c r="W60" i="1" s="1"/>
  <c r="X55" i="1"/>
  <c r="X60" i="1" s="1"/>
  <c r="Y55" i="1"/>
  <c r="Y60" i="1" s="1"/>
  <c r="Z55" i="1"/>
  <c r="AA55" i="1"/>
  <c r="AH55" i="1" l="1"/>
  <c r="AH57" i="1" s="1"/>
</calcChain>
</file>

<file path=xl/sharedStrings.xml><?xml version="1.0" encoding="utf-8"?>
<sst xmlns="http://schemas.openxmlformats.org/spreadsheetml/2006/main" count="494" uniqueCount="172">
  <si>
    <t>annual_Qsil_median_flux_mols</t>
  </si>
  <si>
    <t>annual_Qsil_25_flux_mols</t>
  </si>
  <si>
    <t>annual_Qsil_75_flux_mols</t>
  </si>
  <si>
    <t>annual_Qcarb_median_flux_mols</t>
  </si>
  <si>
    <t>annual_Qcarb_25_flux_mols</t>
  </si>
  <si>
    <t>annual_Qcarb_75_flux_mols</t>
  </si>
  <si>
    <t>annual_CO2consumption_sil_median_1_4_MtCO2yr</t>
  </si>
  <si>
    <t>annual_CO2consumption_sil_25_1_4_MtCO2yr</t>
  </si>
  <si>
    <t>annual_CO2consumption_sil_75_1_4_MtCO2yr</t>
  </si>
  <si>
    <t>annual_reduced_CO2sil_nitrate</t>
  </si>
  <si>
    <t>annual_reduced_CO2carb_nitrate</t>
  </si>
  <si>
    <t>annual_reduced_CO2sil_sulphide_median</t>
  </si>
  <si>
    <t>annual_reduced_CO2sil_sulphide_75</t>
  </si>
  <si>
    <t>annual_reduced_CO2carb_sulphide_25</t>
  </si>
  <si>
    <t>annual_reduced_CO2carb_sulphide_75</t>
  </si>
  <si>
    <t>Max CO2consumption sil median 1.7 MtCO2yr</t>
  </si>
  <si>
    <t>Max CO2consumption sil 25 1.7 MtCO2yr</t>
  </si>
  <si>
    <t>Max CO2consumption sil 75 1.7MtCO2yr</t>
  </si>
  <si>
    <t>annual reduced CO2carb sulphide median</t>
  </si>
  <si>
    <t>Max CO2consumption carb median MtCO2yr</t>
  </si>
  <si>
    <t>Max CO2consumption carb 25 MtCO2yr</t>
  </si>
  <si>
    <t>Max CO2consumption carb 75 MtCO2yr</t>
  </si>
  <si>
    <t>reduced_CO2sil_sulphide_25</t>
  </si>
  <si>
    <t>Thames</t>
  </si>
  <si>
    <t>Ouse</t>
  </si>
  <si>
    <t>Trent</t>
  </si>
  <si>
    <t>Severn</t>
  </si>
  <si>
    <t>Ely Ouse</t>
  </si>
  <si>
    <t>Forth</t>
  </si>
  <si>
    <t>MerseyHW</t>
  </si>
  <si>
    <t>DeeAberdeenshire</t>
  </si>
  <si>
    <t>AvonBristol</t>
  </si>
  <si>
    <t>Annan</t>
  </si>
  <si>
    <t>AvonHampshire</t>
  </si>
  <si>
    <t>Conon</t>
  </si>
  <si>
    <t>Conwy</t>
  </si>
  <si>
    <t>DeeGlenlochar</t>
  </si>
  <si>
    <t>Deveron</t>
  </si>
  <si>
    <t>Don Ouse</t>
  </si>
  <si>
    <t>Don Aberdeenshire</t>
  </si>
  <si>
    <t>Earn</t>
  </si>
  <si>
    <t>Eden Beaumont</t>
  </si>
  <si>
    <t>Esk Canonbie</t>
  </si>
  <si>
    <t>Exe</t>
  </si>
  <si>
    <t>FoT</t>
  </si>
  <si>
    <t>Test</t>
  </si>
  <si>
    <t>Hull</t>
  </si>
  <si>
    <t>LeeLondon</t>
  </si>
  <si>
    <t>Wye</t>
  </si>
  <si>
    <t>Chelmer</t>
  </si>
  <si>
    <t>Tweed</t>
  </si>
  <si>
    <t>Tees</t>
  </si>
  <si>
    <t>Clyde</t>
  </si>
  <si>
    <t>Medway</t>
  </si>
  <si>
    <t>Stour</t>
  </si>
  <si>
    <t>Ness</t>
  </si>
  <si>
    <t>Tamar</t>
  </si>
  <si>
    <t>Tyne</t>
  </si>
  <si>
    <t>Ribble</t>
  </si>
  <si>
    <t>Tay</t>
  </si>
  <si>
    <t>Nith</t>
  </si>
  <si>
    <t>Taw</t>
  </si>
  <si>
    <t>Spey</t>
  </si>
  <si>
    <t>Nene</t>
  </si>
  <si>
    <t>Arun</t>
  </si>
  <si>
    <t>NthEsk</t>
  </si>
  <si>
    <t>Levenrenton</t>
  </si>
  <si>
    <t>Wear</t>
  </si>
  <si>
    <t>LevenHaitherwaite</t>
  </si>
  <si>
    <t>Lunee</t>
  </si>
  <si>
    <t>Welland</t>
  </si>
  <si>
    <t>Wharfe</t>
  </si>
  <si>
    <t>Ugie</t>
  </si>
  <si>
    <t>Wensum</t>
  </si>
  <si>
    <t>Catchment</t>
  </si>
  <si>
    <t>NO3 conc</t>
  </si>
  <si>
    <t>Coquet</t>
  </si>
  <si>
    <t>%reduction from max nitrate silicate</t>
  </si>
  <si>
    <t>%reduction from max nitrate carbonate</t>
  </si>
  <si>
    <t>Maximum total silicate and carbonate CO2 consumed median</t>
  </si>
  <si>
    <t>Maximum nitrate reduced silcate and carbonate CO2 consumed</t>
  </si>
  <si>
    <t>%total reduction nitrate</t>
  </si>
  <si>
    <t>NO3/totalcat</t>
  </si>
  <si>
    <t>Arable land</t>
  </si>
  <si>
    <t>percent_reduction_sulphide_sil</t>
  </si>
  <si>
    <t>percent_reduction_sulphide_carb</t>
  </si>
  <si>
    <t>Catchment number</t>
  </si>
  <si>
    <t>average SO4</t>
  </si>
  <si>
    <t>average XSO4 absolute median</t>
  </si>
  <si>
    <t>average XSO4 25</t>
  </si>
  <si>
    <t>average XSO4 75</t>
  </si>
  <si>
    <t>fractionXSO4_median</t>
  </si>
  <si>
    <t>fractionXSO4_25</t>
  </si>
  <si>
    <t>fractionXSO4_75</t>
  </si>
  <si>
    <t>variable 1</t>
  </si>
  <si>
    <t>variable 2</t>
  </si>
  <si>
    <t>flow (m3/s)</t>
  </si>
  <si>
    <t>XSO4 flux (mol/month)</t>
  </si>
  <si>
    <t>monthly XSO4 flux (mol/month)</t>
  </si>
  <si>
    <t>monthly NO3 flux (mol/month)</t>
  </si>
  <si>
    <t>Gouse</t>
  </si>
  <si>
    <t>DeeGlen</t>
  </si>
  <si>
    <t>LevenH</t>
  </si>
  <si>
    <t>NO3 mol/L</t>
  </si>
  <si>
    <t>fraction of excess</t>
  </si>
  <si>
    <t>NO3 mol/s</t>
  </si>
  <si>
    <t>SO4 absolute mol/L</t>
  </si>
  <si>
    <t>NO3 flux mol/s</t>
  </si>
  <si>
    <t>SO4 excess flux mol/s</t>
  </si>
  <si>
    <t>Conon_with0sremoved</t>
  </si>
  <si>
    <t xml:space="preserve"> </t>
  </si>
  <si>
    <t>Flux NO3 vs Flux of excess SO4</t>
  </si>
  <si>
    <t>mol/s</t>
  </si>
  <si>
    <t>R2 value</t>
  </si>
  <si>
    <t>%Arable</t>
  </si>
  <si>
    <t>XSO4excess</t>
  </si>
  <si>
    <t>fraction</t>
  </si>
  <si>
    <t>mersey</t>
  </si>
  <si>
    <t>DonOuse</t>
  </si>
  <si>
    <t>DonAberdeenshire</t>
  </si>
  <si>
    <t>EdenBeaumont</t>
  </si>
  <si>
    <t>ness</t>
  </si>
  <si>
    <t>Nth Esk</t>
  </si>
  <si>
    <t>LevenR</t>
  </si>
  <si>
    <t>Lune</t>
  </si>
  <si>
    <t>Xexcess umol/L</t>
  </si>
  <si>
    <t>Take 10% for volcanic and biogenic</t>
  </si>
  <si>
    <t>area (Ha)</t>
  </si>
  <si>
    <t>Flow</t>
  </si>
  <si>
    <t>flux SO4excess mol/s</t>
  </si>
  <si>
    <t>sulphide</t>
  </si>
  <si>
    <t>in the high correlated catchments</t>
  </si>
  <si>
    <t>rivers</t>
  </si>
  <si>
    <t>SO4 in mol/s</t>
  </si>
  <si>
    <t>yield Sulfate</t>
  </si>
  <si>
    <t>yield XSO4 mol/ha/s</t>
  </si>
  <si>
    <t>is this the flux weighted?</t>
  </si>
  <si>
    <t>Ha</t>
  </si>
  <si>
    <t>SO4 mol/s</t>
  </si>
  <si>
    <t>SO4 mol/ha/yr</t>
  </si>
  <si>
    <t>mol/L</t>
  </si>
  <si>
    <t>average SO4 umol/l</t>
  </si>
  <si>
    <t>SO4 mol/yr</t>
  </si>
  <si>
    <t>g/yr</t>
  </si>
  <si>
    <t>t/yr</t>
  </si>
  <si>
    <t>b</t>
  </si>
  <si>
    <t>c</t>
  </si>
  <si>
    <t>d</t>
  </si>
  <si>
    <t>Arable%</t>
  </si>
  <si>
    <t>Fraction excess</t>
  </si>
  <si>
    <t>Xabsolute</t>
  </si>
  <si>
    <t>flow</t>
  </si>
  <si>
    <t>Flow l/s</t>
  </si>
  <si>
    <t>X flux</t>
  </si>
  <si>
    <t>Excess SO4 yield (mol/ha/yr)</t>
  </si>
  <si>
    <t>Excess So4 yield</t>
  </si>
  <si>
    <t>10 most R2</t>
  </si>
  <si>
    <t>remaining R2</t>
  </si>
  <si>
    <t>SevernCEC</t>
  </si>
  <si>
    <t>annual_CO2consumption_sil_median_1_7_MtCO2yr</t>
  </si>
  <si>
    <t>annual_CO2consumption_sil_25_1_7_MtCO2yr</t>
  </si>
  <si>
    <t>annual_CO2consumption_sil_75_1_7_MtCO2yr</t>
  </si>
  <si>
    <t>annual_CO2consumption_carb_median_MtCO2yr</t>
  </si>
  <si>
    <t>annual_CO2consumption_carb_25_MtCO2yr</t>
  </si>
  <si>
    <t>annual_CO2consumption_carb_75_MtCO2yr</t>
  </si>
  <si>
    <t>annual_reduced_CO2sil_sulphide_25</t>
  </si>
  <si>
    <t>annual_reduced_CO2carb_sulphide_median</t>
  </si>
  <si>
    <t>name</t>
  </si>
  <si>
    <t>averageXSO4absolutemedian</t>
  </si>
  <si>
    <t>averageSO4</t>
  </si>
  <si>
    <t>averageXSO4absolute25</t>
  </si>
  <si>
    <t>averageXSO4absolute75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</si>
</sst>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1" fillId="0" borderId="0" xfId="0" applyFont="1" applyAlignment="1">
      <alignment wrapText="1"/>
    </xf>
    <xf numFmtId="0" fontId="0" fillId="2" borderId="0" xfId="0" applyFill="1"/>
    <xf numFmtId="11" fontId="0" fillId="2" borderId="0" xfId="0" applyNumberFormat="1" applyFill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1" fillId="0" borderId="0" xfId="0" applyFont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11" fontId="2" fillId="0" borderId="0" xfId="0" applyNumberFormat="1" applyFont="1"/>
    <xf numFmtId="11" fontId="3" fillId="0" borderId="0" xfId="0" applyNumberFormat="1" applyFont="1"/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34641-3E82-4C39-9481-11034817B38E}">
  <dimension ref="A1:AW66"/>
  <sheetViews>
    <sheetView workbookViewId="0">
      <selection activeCell="E2" sqref="E2:AG2"/>
    </sheetView>
  </sheetViews>
  <sheetFormatPr defaultRowHeight="14.5" x14ac:dyDescent="0.35"/>
  <cols>
    <col min="1" max="1" width="23.26953125" customWidth="1"/>
    <col min="2" max="4" width="13.26953125" customWidth="1"/>
    <col min="5" max="5" width="14.08984375" customWidth="1"/>
    <col min="6" max="6" width="11.7265625" customWidth="1"/>
    <col min="7" max="7" width="11.81640625" customWidth="1"/>
    <col min="8" max="8" width="14.90625" customWidth="1"/>
    <col min="9" max="9" width="16.08984375" customWidth="1"/>
    <col min="10" max="10" width="12.7265625" customWidth="1"/>
    <col min="11" max="11" width="16.26953125" customWidth="1"/>
    <col min="12" max="12" width="19.1796875" customWidth="1"/>
    <col min="13" max="13" width="15.1796875" customWidth="1"/>
    <col min="14" max="14" width="21.81640625" customWidth="1"/>
    <col min="15" max="15" width="20.6328125" customWidth="1"/>
    <col min="16" max="16" width="20.26953125" customWidth="1"/>
    <col min="17" max="17" width="16.81640625" customWidth="1"/>
    <col min="18" max="18" width="17.7265625" customWidth="1"/>
    <col min="19" max="19" width="16.6328125" customWidth="1"/>
    <col min="20" max="20" width="15.08984375" customWidth="1"/>
    <col min="21" max="21" width="19.08984375" customWidth="1"/>
    <col min="22" max="22" width="21.453125" customWidth="1"/>
    <col min="23" max="23" width="17.81640625" customWidth="1"/>
    <col min="24" max="24" width="17.26953125" customWidth="1"/>
    <col min="25" max="25" width="16.7265625" customWidth="1"/>
    <col min="26" max="26" width="18.6328125" customWidth="1"/>
    <col min="27" max="32" width="16.453125" customWidth="1"/>
    <col min="33" max="33" width="12.81640625" customWidth="1"/>
    <col min="34" max="35" width="8.7265625" customWidth="1"/>
    <col min="36" max="36" width="35.36328125" customWidth="1"/>
    <col min="37" max="37" width="18.54296875" style="6" customWidth="1"/>
    <col min="38" max="38" width="12.26953125" style="6" customWidth="1"/>
    <col min="39" max="39" width="18.54296875" style="6" customWidth="1"/>
    <col min="40" max="41" width="26.7265625" customWidth="1"/>
    <col min="42" max="43" width="12.7265625" customWidth="1"/>
    <col min="44" max="44" width="8.7265625" style="6" customWidth="1"/>
    <col min="45" max="45" width="8.7265625" customWidth="1"/>
  </cols>
  <sheetData>
    <row r="1" spans="1:49" s="2" customFormat="1" ht="58" x14ac:dyDescent="0.35">
      <c r="A1" s="2" t="s">
        <v>74</v>
      </c>
      <c r="B1" s="2" t="s">
        <v>86</v>
      </c>
      <c r="C1" s="2" t="s">
        <v>75</v>
      </c>
      <c r="D1" s="2" t="s">
        <v>83</v>
      </c>
      <c r="E1" s="2" t="s">
        <v>0</v>
      </c>
      <c r="F1" s="2" t="s">
        <v>1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15</v>
      </c>
      <c r="L1" s="2" t="s">
        <v>16</v>
      </c>
      <c r="M1" s="2" t="s">
        <v>17</v>
      </c>
      <c r="N1" s="2" t="s">
        <v>6</v>
      </c>
      <c r="O1" s="2" t="s">
        <v>7</v>
      </c>
      <c r="P1" s="2" t="s">
        <v>8</v>
      </c>
      <c r="Q1" s="2" t="s">
        <v>19</v>
      </c>
      <c r="R1" s="2" t="s">
        <v>20</v>
      </c>
      <c r="S1" s="2" t="s">
        <v>21</v>
      </c>
      <c r="T1" s="2" t="s">
        <v>9</v>
      </c>
      <c r="U1" s="2" t="s">
        <v>10</v>
      </c>
      <c r="V1" s="2" t="s">
        <v>11</v>
      </c>
      <c r="W1" s="2" t="s">
        <v>22</v>
      </c>
      <c r="X1" s="2" t="s">
        <v>12</v>
      </c>
      <c r="Y1" s="2" t="s">
        <v>18</v>
      </c>
      <c r="Z1" s="2" t="s">
        <v>13</v>
      </c>
      <c r="AA1" s="2" t="s">
        <v>14</v>
      </c>
      <c r="AB1" s="2" t="s">
        <v>84</v>
      </c>
      <c r="AC1" s="2" t="s">
        <v>85</v>
      </c>
      <c r="AD1" s="2" t="s">
        <v>79</v>
      </c>
      <c r="AE1" s="2" t="s">
        <v>80</v>
      </c>
      <c r="AF1" s="2" t="s">
        <v>77</v>
      </c>
      <c r="AG1" s="2" t="s">
        <v>78</v>
      </c>
      <c r="AH1" s="2" t="s">
        <v>81</v>
      </c>
      <c r="AI1" s="6" t="s">
        <v>82</v>
      </c>
      <c r="AJ1" s="2" t="s">
        <v>88</v>
      </c>
      <c r="AK1" s="6" t="s">
        <v>141</v>
      </c>
      <c r="AL1" s="2" t="s">
        <v>137</v>
      </c>
      <c r="AM1" s="2" t="s">
        <v>128</v>
      </c>
      <c r="AN1" s="2" t="s">
        <v>138</v>
      </c>
      <c r="AO1" s="2" t="s">
        <v>142</v>
      </c>
      <c r="AP1" s="2" t="s">
        <v>139</v>
      </c>
      <c r="AR1" s="6" t="s">
        <v>89</v>
      </c>
      <c r="AS1" s="2" t="s">
        <v>90</v>
      </c>
      <c r="AT1" s="2" t="s">
        <v>91</v>
      </c>
      <c r="AU1" s="2" t="s">
        <v>92</v>
      </c>
      <c r="AV1" s="2" t="s">
        <v>93</v>
      </c>
      <c r="AW1" s="2" t="s">
        <v>154</v>
      </c>
    </row>
    <row r="2" spans="1:49" s="2" customFormat="1" x14ac:dyDescent="0.35">
      <c r="E2" s="2">
        <f>SUM(E3:E54)</f>
        <v>9460200883.8800182</v>
      </c>
      <c r="F2" s="2">
        <f t="shared" ref="F2:AG2" si="0">SUM(F3:F54)</f>
        <v>4977224532.1939039</v>
      </c>
      <c r="G2" s="2">
        <f t="shared" si="0"/>
        <v>16149589970.277611</v>
      </c>
      <c r="H2" s="2">
        <f t="shared" si="0"/>
        <v>44139890348.621719</v>
      </c>
      <c r="I2" s="2">
        <f t="shared" si="0"/>
        <v>37898026087.213837</v>
      </c>
      <c r="J2" s="2">
        <f t="shared" si="0"/>
        <v>49058515407.060577</v>
      </c>
      <c r="K2" s="2">
        <f t="shared" si="0"/>
        <v>0.53837828752257344</v>
      </c>
      <c r="L2" s="2">
        <f t="shared" si="0"/>
        <v>0.26727524904384187</v>
      </c>
      <c r="M2" s="2">
        <f t="shared" si="0"/>
        <v>0.9536159203399357</v>
      </c>
      <c r="N2" s="2">
        <f t="shared" si="0"/>
        <v>0.44337035443035472</v>
      </c>
      <c r="O2" s="2">
        <f t="shared" si="0"/>
        <v>0.22010902862434029</v>
      </c>
      <c r="P2" s="2">
        <f t="shared" si="0"/>
        <v>0.78533075792700613</v>
      </c>
      <c r="Q2" s="2">
        <f t="shared" si="0"/>
        <v>1.9310924692933151</v>
      </c>
      <c r="R2" s="2">
        <f t="shared" si="0"/>
        <v>1.6601713435342194</v>
      </c>
      <c r="S2" s="2">
        <f t="shared" si="0"/>
        <v>2.1461585953285365</v>
      </c>
      <c r="T2" s="2">
        <f t="shared" si="0"/>
        <v>0.5289025478358117</v>
      </c>
      <c r="U2" s="2">
        <f t="shared" si="0"/>
        <v>1.8698737860886177</v>
      </c>
      <c r="V2" s="2">
        <f t="shared" si="0"/>
        <v>0.44108940976973698</v>
      </c>
      <c r="W2" s="2">
        <f t="shared" si="0"/>
        <v>0.47597292858724977</v>
      </c>
      <c r="X2" s="2">
        <f t="shared" si="0"/>
        <v>0.39843367927590989</v>
      </c>
      <c r="Y2" s="2">
        <f t="shared" si="0"/>
        <v>1.2906674625752379</v>
      </c>
      <c r="Z2" s="2">
        <f t="shared" si="0"/>
        <v>1.4372762183561172</v>
      </c>
      <c r="AA2" s="2">
        <f t="shared" si="0"/>
        <v>1.1325245894665286</v>
      </c>
      <c r="AB2" s="2">
        <f t="shared" si="0"/>
        <v>769.38929390807562</v>
      </c>
      <c r="AC2" s="2">
        <f t="shared" si="0"/>
        <v>1271.6862201622675</v>
      </c>
      <c r="AD2" s="2">
        <f t="shared" si="0"/>
        <v>2.4694707568158889</v>
      </c>
      <c r="AE2" s="2">
        <f t="shared" si="0"/>
        <v>2.3109631958583545</v>
      </c>
      <c r="AF2" s="2">
        <f t="shared" si="0"/>
        <v>98.38048086176957</v>
      </c>
      <c r="AG2" s="2">
        <f t="shared" si="0"/>
        <v>193.71976716520464</v>
      </c>
      <c r="AI2" s="6"/>
      <c r="AK2" s="6"/>
      <c r="AR2" s="6"/>
    </row>
    <row r="3" spans="1:49" x14ac:dyDescent="0.35">
      <c r="A3" s="5" t="s">
        <v>23</v>
      </c>
      <c r="B3" s="5">
        <v>1</v>
      </c>
      <c r="C3" s="5">
        <v>117.7</v>
      </c>
      <c r="D3">
        <v>35.619999999999997</v>
      </c>
      <c r="E3">
        <v>242787504.3281821</v>
      </c>
      <c r="F3">
        <v>51052494.843351826</v>
      </c>
      <c r="G3">
        <v>726436167.57470608</v>
      </c>
      <c r="H3">
        <v>4720710147.9931097</v>
      </c>
      <c r="I3">
        <v>4257499189.4041491</v>
      </c>
      <c r="J3">
        <v>5035486780.0005207</v>
      </c>
      <c r="K3">
        <v>1.3757904499491847E-2</v>
      </c>
      <c r="L3">
        <v>2.8249813551846636E-3</v>
      </c>
      <c r="M3">
        <v>4.3112842781176754E-2</v>
      </c>
      <c r="N3">
        <v>1.1330038999581522E-2</v>
      </c>
      <c r="O3">
        <v>2.3264552336814881E-3</v>
      </c>
      <c r="P3">
        <v>3.5504694055086744E-2</v>
      </c>
      <c r="Q3">
        <v>0.20657470714638518</v>
      </c>
      <c r="R3">
        <v>0.18644657506001269</v>
      </c>
      <c r="S3">
        <v>0.22005412037972899</v>
      </c>
      <c r="T3">
        <v>1.3481595267708358E-2</v>
      </c>
      <c r="U3">
        <v>0.19992996428082077</v>
      </c>
      <c r="V3">
        <v>1.2356722479833942E-2</v>
      </c>
      <c r="W3">
        <v>1.3025193068957467E-2</v>
      </c>
      <c r="X3">
        <v>1.1511438087307591E-2</v>
      </c>
      <c r="Y3">
        <v>0.160542132337222</v>
      </c>
      <c r="Z3">
        <v>0.17545499379916751</v>
      </c>
      <c r="AA3">
        <v>0.14561630230772504</v>
      </c>
      <c r="AB3" s="7">
        <f t="shared" ref="AB3:AB34" si="1">100-(V3/K3)*100</f>
        <v>10.184559863092943</v>
      </c>
      <c r="AC3" s="7">
        <f t="shared" ref="AC3:AC34" si="2">100-(Y3/Q3)*100</f>
        <v>22.283742015203771</v>
      </c>
      <c r="AD3">
        <f t="shared" ref="AD3:AD34" si="3">K3+Q3</f>
        <v>0.22033261164587703</v>
      </c>
      <c r="AE3">
        <f t="shared" ref="AE3:AE34" si="4">U3+V3</f>
        <v>0.21228668676065471</v>
      </c>
      <c r="AF3">
        <f t="shared" ref="AF3:AF34" si="5">100-(T3/K3)*100</f>
        <v>2.0083671302827781</v>
      </c>
      <c r="AG3">
        <f t="shared" ref="AG3:AG34" si="6">100-(U3/Q3)*100</f>
        <v>3.2166294496333165</v>
      </c>
      <c r="AH3">
        <f t="shared" ref="AH3:AH34" si="7">100-(AE3/AD3)*100</f>
        <v>3.6517176577355173</v>
      </c>
      <c r="AI3" s="6">
        <v>28.599761169817913</v>
      </c>
      <c r="AJ3">
        <v>242.40058047361433</v>
      </c>
      <c r="AK3">
        <v>683.12500160650632</v>
      </c>
      <c r="AL3">
        <v>994800</v>
      </c>
      <c r="AM3">
        <v>65.510999999999996</v>
      </c>
      <c r="AN3">
        <f t="shared" ref="AN3:AN34" si="8">AM3*AK3*1000/1000/1000</f>
        <v>44.752201980243832</v>
      </c>
      <c r="AO3" s="1">
        <f t="shared" ref="AO3:AO34" si="9">AN3*60*60*24*365.25</f>
        <v>1412272089.2117426</v>
      </c>
      <c r="AP3" s="1">
        <f t="shared" ref="AP3:AP40" si="10">AO3/AL3</f>
        <v>1419.6542915276866</v>
      </c>
      <c r="AR3">
        <v>130.88563454938131</v>
      </c>
      <c r="AS3">
        <v>374.32788045055617</v>
      </c>
      <c r="AT3">
        <f>AJ3/AK3</f>
        <v>0.35484073910859715</v>
      </c>
      <c r="AU3">
        <f>AR3/AK3</f>
        <v>0.19159836668483413</v>
      </c>
      <c r="AV3">
        <f>AS3/AK3</f>
        <v>0.54796395911472806</v>
      </c>
      <c r="AW3">
        <f>AJ3*AM3*1000/1000/1000*60*60*24*365.25/AL3</f>
        <v>503.75117808437619</v>
      </c>
    </row>
    <row r="4" spans="1:49" x14ac:dyDescent="0.35">
      <c r="A4" t="s">
        <v>24</v>
      </c>
      <c r="B4" s="5">
        <v>2</v>
      </c>
      <c r="C4">
        <v>55.3</v>
      </c>
      <c r="D4">
        <v>31.34</v>
      </c>
      <c r="E4" s="1">
        <v>4629830.4216676019</v>
      </c>
      <c r="F4" s="1">
        <v>961.09752745128674</v>
      </c>
      <c r="G4" s="1">
        <v>19151358.270337876</v>
      </c>
      <c r="H4" s="1">
        <v>1472698545.5625713</v>
      </c>
      <c r="I4" s="1">
        <v>1368334391.7145281</v>
      </c>
      <c r="J4" s="1">
        <v>1577602278.5249965</v>
      </c>
      <c r="K4" s="1">
        <v>2.5130205477107267E-4</v>
      </c>
      <c r="L4" s="1">
        <v>5.611902656704124E-8</v>
      </c>
      <c r="M4" s="1">
        <v>1.0942463825950864E-3</v>
      </c>
      <c r="N4" s="1">
        <v>2.0695463334088337E-4</v>
      </c>
      <c r="O4" s="1">
        <v>4.6215668937563374E-8</v>
      </c>
      <c r="P4" s="1">
        <v>9.0114407978418858E-4</v>
      </c>
      <c r="Q4" s="1">
        <v>6.4503603327500006E-2</v>
      </c>
      <c r="R4" s="1">
        <v>5.9966248204684838E-2</v>
      </c>
      <c r="S4" s="1">
        <v>6.9039198555895229E-2</v>
      </c>
      <c r="T4" s="1">
        <v>2.482550996236951E-4</v>
      </c>
      <c r="U4" s="1">
        <v>6.2928802376298512E-2</v>
      </c>
      <c r="V4" s="1">
        <v>1.8550805802588978E-4</v>
      </c>
      <c r="W4" s="1">
        <v>1.8989460475260283E-4</v>
      </c>
      <c r="X4" s="1">
        <v>1.8121595675112768E-4</v>
      </c>
      <c r="Y4" s="1">
        <v>4.3765709412712871E-2</v>
      </c>
      <c r="Z4" s="1">
        <v>4.6507828115907195E-2</v>
      </c>
      <c r="AA4" s="1">
        <v>4.1070599080168808E-2</v>
      </c>
      <c r="AB4" s="7">
        <f t="shared" si="1"/>
        <v>26.181241058740611</v>
      </c>
      <c r="AC4" s="7">
        <f t="shared" si="2"/>
        <v>32.149977435362729</v>
      </c>
      <c r="AD4">
        <f t="shared" si="3"/>
        <v>6.4754905382271077E-2</v>
      </c>
      <c r="AE4">
        <f t="shared" si="4"/>
        <v>6.3114310434324403E-2</v>
      </c>
      <c r="AF4">
        <f t="shared" si="5"/>
        <v>1.2124672638085769</v>
      </c>
      <c r="AG4">
        <f t="shared" si="6"/>
        <v>2.4414154713277867</v>
      </c>
      <c r="AH4">
        <f t="shared" si="7"/>
        <v>2.5335454329855907</v>
      </c>
      <c r="AI4" s="6">
        <v>21.089565870827975</v>
      </c>
      <c r="AJ4">
        <v>353.63494785377952</v>
      </c>
      <c r="AK4">
        <v>513.81576990571375</v>
      </c>
      <c r="AL4">
        <v>331500</v>
      </c>
      <c r="AM4">
        <v>52.131</v>
      </c>
      <c r="AN4">
        <f t="shared" si="8"/>
        <v>26.785729900954763</v>
      </c>
      <c r="AO4" s="1">
        <f t="shared" si="9"/>
        <v>845293349.92236996</v>
      </c>
      <c r="AP4" s="1">
        <f t="shared" si="10"/>
        <v>2549.9045246526998</v>
      </c>
      <c r="AR4" s="6">
        <v>307.64531599999998</v>
      </c>
      <c r="AS4">
        <v>399.77418619999997</v>
      </c>
      <c r="AT4">
        <f t="shared" ref="AT4:AT54" si="11">AJ4/AK4</f>
        <v>0.68825242152196353</v>
      </c>
      <c r="AU4">
        <f t="shared" ref="AU4:AU54" si="12">AR4/AK4</f>
        <v>0.5987463484362372</v>
      </c>
      <c r="AV4">
        <f t="shared" ref="AV4:AV54" si="13">AS4/AK4</f>
        <v>0.77804966218409244</v>
      </c>
      <c r="AW4">
        <f t="shared" ref="AW4:AW54" si="14">AJ4*AM4*1000/1000/1000*60*60*24*365.25/AL4</f>
        <v>1754.9779637420324</v>
      </c>
    </row>
    <row r="5" spans="1:49" x14ac:dyDescent="0.35">
      <c r="A5" s="5" t="s">
        <v>25</v>
      </c>
      <c r="B5" s="5">
        <v>3</v>
      </c>
      <c r="C5" s="5">
        <v>143.6</v>
      </c>
      <c r="D5">
        <v>29.86</v>
      </c>
      <c r="E5">
        <v>2088046951.9204397</v>
      </c>
      <c r="F5">
        <v>905977421.97869754</v>
      </c>
      <c r="G5">
        <v>3833239595.9310532</v>
      </c>
      <c r="H5">
        <v>6786905843.3294668</v>
      </c>
      <c r="I5">
        <v>5406750025.5647774</v>
      </c>
      <c r="J5">
        <v>7793564232.7574911</v>
      </c>
      <c r="K5">
        <v>0.11950123199212734</v>
      </c>
      <c r="L5">
        <v>4.8789382522248112E-2</v>
      </c>
      <c r="M5">
        <v>0.22871844886056947</v>
      </c>
      <c r="N5">
        <v>9.8412779287634256E-2</v>
      </c>
      <c r="O5">
        <v>4.0179491488910209E-2</v>
      </c>
      <c r="P5">
        <v>0.18835636964988073</v>
      </c>
      <c r="Q5">
        <v>0.29725240733041364</v>
      </c>
      <c r="R5">
        <v>0.23684540645171168</v>
      </c>
      <c r="S5">
        <v>0.34111932414875079</v>
      </c>
      <c r="T5">
        <v>0.11727290964269359</v>
      </c>
      <c r="U5">
        <v>0.28768594068338932</v>
      </c>
      <c r="V5">
        <v>9.0497227332764718E-2</v>
      </c>
      <c r="W5">
        <v>0.10436559506214553</v>
      </c>
      <c r="X5">
        <v>7.6127137252934143E-2</v>
      </c>
      <c r="Y5">
        <v>0.16009936984455525</v>
      </c>
      <c r="Z5">
        <v>0.21052512487451444</v>
      </c>
      <c r="AA5">
        <v>0.11062060122448111</v>
      </c>
      <c r="AB5" s="7">
        <f t="shared" si="1"/>
        <v>24.27088338409213</v>
      </c>
      <c r="AC5" s="7">
        <f t="shared" si="2"/>
        <v>46.140261307759459</v>
      </c>
      <c r="AD5">
        <f t="shared" si="3"/>
        <v>0.41675363932254095</v>
      </c>
      <c r="AE5">
        <f t="shared" si="4"/>
        <v>0.37818316801615404</v>
      </c>
      <c r="AF5">
        <f t="shared" si="5"/>
        <v>1.8646856708394068</v>
      </c>
      <c r="AG5">
        <f t="shared" si="6"/>
        <v>3.2182974506210229</v>
      </c>
      <c r="AH5">
        <f t="shared" si="7"/>
        <v>9.254981280807911</v>
      </c>
      <c r="AI5" s="6">
        <v>20.402496909603311</v>
      </c>
      <c r="AJ5">
        <v>801.35697154275613</v>
      </c>
      <c r="AK5">
        <v>1948.5813334537397</v>
      </c>
      <c r="AL5">
        <v>823100</v>
      </c>
      <c r="AM5">
        <v>90.71</v>
      </c>
      <c r="AN5">
        <f t="shared" si="8"/>
        <v>176.75581275758873</v>
      </c>
      <c r="AO5" s="1">
        <f t="shared" si="9"/>
        <v>5577989236.6788816</v>
      </c>
      <c r="AP5" s="1">
        <f t="shared" si="10"/>
        <v>6776.8062649482217</v>
      </c>
      <c r="AR5" s="6">
        <v>447.27668499999999</v>
      </c>
      <c r="AS5">
        <v>1162.4396389999999</v>
      </c>
      <c r="AT5">
        <f t="shared" si="11"/>
        <v>0.41125148731790451</v>
      </c>
      <c r="AU5">
        <f t="shared" si="12"/>
        <v>0.22953965396313725</v>
      </c>
      <c r="AV5">
        <f t="shared" si="13"/>
        <v>0.59655689964947356</v>
      </c>
      <c r="AW5">
        <f t="shared" si="14"/>
        <v>2786.97165572525</v>
      </c>
    </row>
    <row r="6" spans="1:49" s="4" customFormat="1" x14ac:dyDescent="0.35">
      <c r="A6" s="5" t="s">
        <v>26</v>
      </c>
      <c r="B6" s="5">
        <v>4</v>
      </c>
      <c r="C6" s="5">
        <v>95.5</v>
      </c>
      <c r="D6">
        <v>29.83</v>
      </c>
      <c r="E6">
        <v>1167282929.1787391</v>
      </c>
      <c r="F6">
        <v>677128751.26883554</v>
      </c>
      <c r="G6">
        <v>1882555245.0091593</v>
      </c>
      <c r="H6">
        <v>5331015961.9407921</v>
      </c>
      <c r="I6">
        <v>4620043177.6726484</v>
      </c>
      <c r="J6">
        <v>5921715763.4597626</v>
      </c>
      <c r="K6">
        <v>6.588268918775618E-2</v>
      </c>
      <c r="L6">
        <v>3.6047364362549489E-2</v>
      </c>
      <c r="M6">
        <v>0.1104565116588543</v>
      </c>
      <c r="N6">
        <v>5.4256332272269801E-2</v>
      </c>
      <c r="O6">
        <v>2.9686064769158409E-2</v>
      </c>
      <c r="P6">
        <v>9.096418607199766E-2</v>
      </c>
      <c r="Q6">
        <v>0.23348846966691444</v>
      </c>
      <c r="R6">
        <v>0.20243358460093633</v>
      </c>
      <c r="S6">
        <v>0.25915475672987814</v>
      </c>
      <c r="T6">
        <v>6.476443548473429E-2</v>
      </c>
      <c r="U6">
        <v>0.22551955164889545</v>
      </c>
      <c r="V6">
        <v>5.4857255262461824E-2</v>
      </c>
      <c r="W6">
        <v>5.9395550994559197E-2</v>
      </c>
      <c r="X6">
        <v>5.0142012918053293E-2</v>
      </c>
      <c r="Y6">
        <v>0.14126640904649027</v>
      </c>
      <c r="Z6">
        <v>0.16586445095492947</v>
      </c>
      <c r="AA6">
        <v>0.11725225294177347</v>
      </c>
      <c r="AB6" s="7">
        <f t="shared" si="1"/>
        <v>16.734948225737199</v>
      </c>
      <c r="AC6" s="7">
        <f t="shared" si="2"/>
        <v>39.497479576608029</v>
      </c>
      <c r="AD6">
        <f t="shared" si="3"/>
        <v>0.29937115885467064</v>
      </c>
      <c r="AE6">
        <f t="shared" si="4"/>
        <v>0.28037680691135725</v>
      </c>
      <c r="AF6">
        <f t="shared" si="5"/>
        <v>1.6973407078679372</v>
      </c>
      <c r="AG6">
        <f t="shared" si="6"/>
        <v>3.4129813902104615</v>
      </c>
      <c r="AH6">
        <f t="shared" si="7"/>
        <v>6.3447501141999396</v>
      </c>
      <c r="AI6" s="6">
        <v>23.708383943229887</v>
      </c>
      <c r="AJ6">
        <v>436.42763920747922</v>
      </c>
      <c r="AK6">
        <v>944.21707825643807</v>
      </c>
      <c r="AL6">
        <f>989500</f>
        <v>989500</v>
      </c>
      <c r="AM6">
        <v>111.627</v>
      </c>
      <c r="AN6">
        <f t="shared" si="8"/>
        <v>105.40011979453141</v>
      </c>
      <c r="AO6" s="1">
        <f t="shared" si="9"/>
        <v>3326174820.4279041</v>
      </c>
      <c r="AP6" s="1">
        <f t="shared" si="10"/>
        <v>3361.4702581383567</v>
      </c>
      <c r="AQ6"/>
      <c r="AR6" s="6">
        <v>278.9753953</v>
      </c>
      <c r="AS6" s="3">
        <v>593.54630970000005</v>
      </c>
      <c r="AT6">
        <f t="shared" si="11"/>
        <v>0.462211126294573</v>
      </c>
      <c r="AU6">
        <f t="shared" si="12"/>
        <v>0.29545684114838011</v>
      </c>
      <c r="AV6">
        <f t="shared" si="13"/>
        <v>0.62861213101125457</v>
      </c>
      <c r="AW6">
        <f t="shared" si="14"/>
        <v>1553.7089540198392</v>
      </c>
    </row>
    <row r="7" spans="1:49" x14ac:dyDescent="0.35">
      <c r="A7" s="5" t="s">
        <v>27</v>
      </c>
      <c r="B7" s="5">
        <v>5</v>
      </c>
      <c r="C7" s="5">
        <v>136.6</v>
      </c>
      <c r="D7">
        <v>64.59</v>
      </c>
      <c r="E7">
        <v>72267378.562277347</v>
      </c>
      <c r="F7">
        <v>46374541.162096202</v>
      </c>
      <c r="G7">
        <v>144934397.66272253</v>
      </c>
      <c r="H7">
        <v>1734737646.297977</v>
      </c>
      <c r="I7">
        <v>1600289849.23383</v>
      </c>
      <c r="J7">
        <v>1850465315.8068271</v>
      </c>
      <c r="K7">
        <v>4.2791052182930486E-3</v>
      </c>
      <c r="L7">
        <v>2.7618012192823643E-3</v>
      </c>
      <c r="M7">
        <v>8.5779846059721131E-3</v>
      </c>
      <c r="N7">
        <v>3.5239690033001584E-3</v>
      </c>
      <c r="O7">
        <v>2.2744245335266531E-3</v>
      </c>
      <c r="P7">
        <v>7.0642226166829167E-3</v>
      </c>
      <c r="Q7">
        <v>7.5933414343996947E-2</v>
      </c>
      <c r="R7">
        <v>7.0097732664872528E-2</v>
      </c>
      <c r="S7">
        <v>8.0903461849669012E-2</v>
      </c>
      <c r="T7">
        <v>4.2275859654190154E-3</v>
      </c>
      <c r="U7">
        <v>7.3811769462016577E-2</v>
      </c>
      <c r="V7">
        <v>3.2725110707432113E-3</v>
      </c>
      <c r="W7">
        <v>3.4156719398613028E-3</v>
      </c>
      <c r="X7">
        <v>3.1199353509880085E-3</v>
      </c>
      <c r="Y7">
        <v>3.0844784836995164E-2</v>
      </c>
      <c r="Z7">
        <v>3.5908428983315671E-2</v>
      </c>
      <c r="AA7">
        <v>2.5777229830774805E-2</v>
      </c>
      <c r="AB7" s="7">
        <f t="shared" si="1"/>
        <v>23.523472693465834</v>
      </c>
      <c r="AC7" s="7">
        <f t="shared" si="2"/>
        <v>59.379167783420428</v>
      </c>
      <c r="AD7">
        <f t="shared" si="3"/>
        <v>8.0212519562290002E-2</v>
      </c>
      <c r="AE7">
        <f t="shared" si="4"/>
        <v>7.7084280532759786E-2</v>
      </c>
      <c r="AF7">
        <f t="shared" si="5"/>
        <v>1.2039725654276907</v>
      </c>
      <c r="AG7">
        <f t="shared" si="6"/>
        <v>2.7940859769176143</v>
      </c>
      <c r="AH7">
        <f t="shared" si="7"/>
        <v>3.8999386213033063</v>
      </c>
      <c r="AI7" s="6">
        <v>23.348697393710989</v>
      </c>
      <c r="AJ7">
        <v>921.41314576451123</v>
      </c>
      <c r="AK7">
        <v>1456.9858891955967</v>
      </c>
      <c r="AL7">
        <v>343000</v>
      </c>
      <c r="AM7">
        <v>15.536</v>
      </c>
      <c r="AN7">
        <f t="shared" si="8"/>
        <v>22.635732774542792</v>
      </c>
      <c r="AO7" s="1">
        <f t="shared" si="9"/>
        <v>714329400.60591161</v>
      </c>
      <c r="AP7" s="1">
        <f t="shared" si="10"/>
        <v>2082.5930046819581</v>
      </c>
      <c r="AR7" s="6">
        <v>769.85161129999995</v>
      </c>
      <c r="AS7">
        <v>1082.6933079999999</v>
      </c>
      <c r="AT7">
        <f t="shared" si="11"/>
        <v>0.63241048015449508</v>
      </c>
      <c r="AU7">
        <f t="shared" si="12"/>
        <v>0.5283864565943297</v>
      </c>
      <c r="AV7">
        <f t="shared" si="13"/>
        <v>0.74310486877656445</v>
      </c>
      <c r="AW7">
        <f t="shared" si="14"/>
        <v>1317.0536420573096</v>
      </c>
    </row>
    <row r="8" spans="1:49" x14ac:dyDescent="0.35">
      <c r="A8" s="5" t="s">
        <v>28</v>
      </c>
      <c r="B8" s="5">
        <v>6</v>
      </c>
      <c r="C8" s="5">
        <v>8</v>
      </c>
      <c r="D8">
        <v>2.81</v>
      </c>
      <c r="E8">
        <v>77521863.411315665</v>
      </c>
      <c r="F8">
        <v>39110198.294549942</v>
      </c>
      <c r="G8">
        <v>133456786.05732945</v>
      </c>
      <c r="H8">
        <v>231472390.56763971</v>
      </c>
      <c r="I8">
        <v>187106049.42844519</v>
      </c>
      <c r="J8">
        <v>265093583.67950368</v>
      </c>
      <c r="K8">
        <v>4.486169573104699E-3</v>
      </c>
      <c r="L8">
        <v>2.1212507620354351E-3</v>
      </c>
      <c r="M8">
        <v>8.0543332203416376E-3</v>
      </c>
      <c r="N8">
        <v>3.6944925896156347E-3</v>
      </c>
      <c r="O8">
        <v>1.7469123922644757E-3</v>
      </c>
      <c r="P8">
        <v>6.632980299104879E-3</v>
      </c>
      <c r="Q8">
        <v>1.0138336179397113E-2</v>
      </c>
      <c r="R8">
        <v>8.1967722518171676E-3</v>
      </c>
      <c r="S8">
        <v>1.160327909615365E-2</v>
      </c>
      <c r="T8">
        <v>4.4364807140612559E-3</v>
      </c>
      <c r="U8">
        <v>9.9255266260859717E-3</v>
      </c>
      <c r="V8">
        <v>3.9239158752985368E-3</v>
      </c>
      <c r="W8">
        <v>3.9852262345156852E-3</v>
      </c>
      <c r="X8">
        <v>3.8403653182906149E-3</v>
      </c>
      <c r="Y8">
        <v>8.8225750996927393E-3</v>
      </c>
      <c r="Z8">
        <v>9.0400107845889695E-3</v>
      </c>
      <c r="AA8">
        <v>8.4891190813562757E-3</v>
      </c>
      <c r="AB8" s="7">
        <f t="shared" si="1"/>
        <v>12.533046035017549</v>
      </c>
      <c r="AC8" s="7">
        <f t="shared" si="2"/>
        <v>12.978077037711884</v>
      </c>
      <c r="AD8">
        <f t="shared" si="3"/>
        <v>1.4624505752501812E-2</v>
      </c>
      <c r="AE8">
        <f t="shared" si="4"/>
        <v>1.3849442501384509E-2</v>
      </c>
      <c r="AF8">
        <f t="shared" si="5"/>
        <v>1.1076009997779863</v>
      </c>
      <c r="AG8">
        <f t="shared" si="6"/>
        <v>2.0990579671604053</v>
      </c>
      <c r="AH8">
        <f t="shared" si="7"/>
        <v>5.2997568891154714</v>
      </c>
      <c r="AI8" s="6">
        <v>12.581983068652143</v>
      </c>
      <c r="AJ8">
        <v>26.964506463086678</v>
      </c>
      <c r="AK8">
        <v>73.065390988271233</v>
      </c>
      <c r="AL8">
        <v>103600</v>
      </c>
      <c r="AM8">
        <v>46.292999999999999</v>
      </c>
      <c r="AN8">
        <f t="shared" si="8"/>
        <v>3.3824161450200401</v>
      </c>
      <c r="AO8" s="1">
        <f t="shared" si="9"/>
        <v>106740935.73808442</v>
      </c>
      <c r="AP8" s="1">
        <f t="shared" si="10"/>
        <v>1030.3179125297725</v>
      </c>
      <c r="AR8" s="6">
        <v>21.12444502</v>
      </c>
      <c r="AS8">
        <v>35.23855365</v>
      </c>
      <c r="AT8">
        <f t="shared" si="11"/>
        <v>0.36904622145134536</v>
      </c>
      <c r="AU8">
        <f t="shared" si="12"/>
        <v>0.2891169777410893</v>
      </c>
      <c r="AV8">
        <f t="shared" si="13"/>
        <v>0.48228789545048273</v>
      </c>
      <c r="AW8">
        <f t="shared" si="14"/>
        <v>380.23493251275028</v>
      </c>
    </row>
    <row r="9" spans="1:49" x14ac:dyDescent="0.35">
      <c r="A9" s="5" t="s">
        <v>29</v>
      </c>
      <c r="B9" s="5">
        <v>7</v>
      </c>
      <c r="C9" s="5">
        <v>72.3</v>
      </c>
      <c r="D9">
        <v>5.87</v>
      </c>
      <c r="E9">
        <v>942446845.50108552</v>
      </c>
      <c r="F9">
        <v>479400610.14977491</v>
      </c>
      <c r="G9">
        <v>1454917002.9729071</v>
      </c>
      <c r="H9">
        <v>679547843.84696794</v>
      </c>
      <c r="I9">
        <v>346610761.46948683</v>
      </c>
      <c r="J9">
        <v>979003999.95647693</v>
      </c>
      <c r="K9">
        <v>5.4932474022349694E-2</v>
      </c>
      <c r="L9">
        <v>2.6458035468871266E-2</v>
      </c>
      <c r="M9">
        <v>8.6775474672136046E-2</v>
      </c>
      <c r="N9">
        <v>4.5238508018405649E-2</v>
      </c>
      <c r="O9">
        <v>2.1788970386129269E-2</v>
      </c>
      <c r="P9">
        <v>7.1462155612347339E-2</v>
      </c>
      <c r="Q9">
        <v>2.9754728292392233E-2</v>
      </c>
      <c r="R9">
        <v>1.5169289884103005E-2</v>
      </c>
      <c r="S9">
        <v>4.2860853363114064E-2</v>
      </c>
      <c r="T9">
        <v>5.3713513186949356E-2</v>
      </c>
      <c r="U9">
        <v>2.8745746015806428E-2</v>
      </c>
      <c r="V9">
        <v>5.0987551188047098E-2</v>
      </c>
      <c r="W9">
        <v>5.3825230113181674E-2</v>
      </c>
      <c r="X9">
        <v>4.3015797841091087E-2</v>
      </c>
      <c r="Y9">
        <v>2.4704196891537421E-2</v>
      </c>
      <c r="Z9">
        <v>2.783882498877803E-2</v>
      </c>
      <c r="AA9">
        <v>1.8530948597148083E-2</v>
      </c>
      <c r="AB9" s="7">
        <f t="shared" si="1"/>
        <v>7.1814039045421083</v>
      </c>
      <c r="AC9" s="7">
        <f t="shared" si="2"/>
        <v>16.973878407574446</v>
      </c>
      <c r="AD9">
        <f t="shared" si="3"/>
        <v>8.468720231474193E-2</v>
      </c>
      <c r="AE9">
        <f t="shared" si="4"/>
        <v>7.9733297203853526E-2</v>
      </c>
      <c r="AF9">
        <f t="shared" si="5"/>
        <v>2.2190168149069649</v>
      </c>
      <c r="AG9">
        <f t="shared" si="6"/>
        <v>3.3909981185873761</v>
      </c>
      <c r="AH9">
        <f t="shared" si="7"/>
        <v>5.8496502133546784</v>
      </c>
      <c r="AI9" s="6">
        <v>17.338961101251858</v>
      </c>
      <c r="AJ9">
        <v>68.23476262002076</v>
      </c>
      <c r="AK9">
        <v>816.42169648963147</v>
      </c>
      <c r="AL9">
        <v>203000</v>
      </c>
      <c r="AM9">
        <v>36.767000000000003</v>
      </c>
      <c r="AN9">
        <f t="shared" si="8"/>
        <v>30.017376514834282</v>
      </c>
      <c r="AO9" s="1">
        <f t="shared" si="9"/>
        <v>947276361.10453439</v>
      </c>
      <c r="AP9" s="1">
        <f t="shared" si="10"/>
        <v>4666.386015293273</v>
      </c>
      <c r="AR9" s="6">
        <v>17.53774834</v>
      </c>
      <c r="AS9">
        <v>255.17542520000001</v>
      </c>
      <c r="AT9">
        <f t="shared" si="11"/>
        <v>8.3577840855295474E-2</v>
      </c>
      <c r="AU9">
        <f t="shared" si="12"/>
        <v>2.148123747250601E-2</v>
      </c>
      <c r="AV9">
        <f t="shared" si="13"/>
        <v>0.31255345895041475</v>
      </c>
      <c r="AW9">
        <f t="shared" si="14"/>
        <v>390.00646775555759</v>
      </c>
    </row>
    <row r="10" spans="1:49" x14ac:dyDescent="0.35">
      <c r="A10" s="5" t="s">
        <v>30</v>
      </c>
      <c r="B10" s="5">
        <v>8</v>
      </c>
      <c r="C10" s="5">
        <v>12.9</v>
      </c>
      <c r="D10">
        <v>5.75</v>
      </c>
      <c r="E10">
        <v>97842605.224859834</v>
      </c>
      <c r="F10">
        <v>48530553.514906347</v>
      </c>
      <c r="G10">
        <v>174829308.43669695</v>
      </c>
      <c r="H10">
        <v>140997551.02282232</v>
      </c>
      <c r="I10">
        <v>126473893.99339227</v>
      </c>
      <c r="J10">
        <v>150832603.69510415</v>
      </c>
      <c r="K10">
        <v>5.6961396999131702E-3</v>
      </c>
      <c r="L10">
        <v>2.690232253346136E-3</v>
      </c>
      <c r="M10">
        <v>1.0525855217209777E-2</v>
      </c>
      <c r="N10">
        <v>4.6909385763990816E-3</v>
      </c>
      <c r="O10">
        <v>2.2154853851085827E-3</v>
      </c>
      <c r="P10">
        <v>8.6683513553492304E-3</v>
      </c>
      <c r="Q10">
        <v>6.1628828161606744E-3</v>
      </c>
      <c r="R10">
        <v>5.5351239841020441E-3</v>
      </c>
      <c r="S10">
        <v>6.5817467339386575E-3</v>
      </c>
      <c r="T10">
        <v>5.5514414652629747E-3</v>
      </c>
      <c r="U10">
        <v>5.7184143470480854E-3</v>
      </c>
      <c r="V10">
        <v>5.621436416460816E-3</v>
      </c>
      <c r="W10">
        <v>5.6592781282191829E-3</v>
      </c>
      <c r="X10">
        <v>5.5243682790749949E-3</v>
      </c>
      <c r="Y10">
        <v>5.943846572673773E-3</v>
      </c>
      <c r="Z10">
        <v>6.0600358137494498E-3</v>
      </c>
      <c r="AA10">
        <v>5.5029911932976934E-3</v>
      </c>
      <c r="AB10" s="7">
        <f t="shared" si="1"/>
        <v>1.3114721089704489</v>
      </c>
      <c r="AC10" s="7">
        <f t="shared" si="2"/>
        <v>3.5541198822169946</v>
      </c>
      <c r="AD10">
        <f t="shared" si="3"/>
        <v>1.1859022516073844E-2</v>
      </c>
      <c r="AE10">
        <f t="shared" si="4"/>
        <v>1.13398507635089E-2</v>
      </c>
      <c r="AF10">
        <f t="shared" si="5"/>
        <v>2.5402859177137316</v>
      </c>
      <c r="AG10">
        <f t="shared" si="6"/>
        <v>7.2120220742649508</v>
      </c>
      <c r="AH10">
        <f t="shared" si="7"/>
        <v>4.377862946640434</v>
      </c>
      <c r="AI10" s="6">
        <v>23.507606309412463</v>
      </c>
      <c r="AJ10">
        <v>3.3039905712275393</v>
      </c>
      <c r="AK10">
        <v>61.365248414656101</v>
      </c>
      <c r="AL10">
        <v>184400</v>
      </c>
      <c r="AM10">
        <v>47.345999999999997</v>
      </c>
      <c r="AN10">
        <f t="shared" si="8"/>
        <v>2.9053990514403076</v>
      </c>
      <c r="AO10" s="1">
        <f t="shared" si="9"/>
        <v>91687421.10573265</v>
      </c>
      <c r="AP10" s="1">
        <f t="shared" si="10"/>
        <v>497.22028799204259</v>
      </c>
      <c r="AR10" s="6">
        <v>1.6215176099999999</v>
      </c>
      <c r="AS10">
        <v>9.5754353590000001</v>
      </c>
      <c r="AT10">
        <f t="shared" si="11"/>
        <v>5.3841394870625739E-2</v>
      </c>
      <c r="AU10">
        <f t="shared" si="12"/>
        <v>2.6424037250580519E-2</v>
      </c>
      <c r="AV10">
        <f t="shared" si="13"/>
        <v>0.15604003253269746</v>
      </c>
      <c r="AW10">
        <f t="shared" si="14"/>
        <v>26.771033863465817</v>
      </c>
    </row>
    <row r="11" spans="1:49" x14ac:dyDescent="0.35">
      <c r="A11" s="5" t="s">
        <v>31</v>
      </c>
      <c r="B11" s="5">
        <v>9</v>
      </c>
      <c r="C11" s="5">
        <v>118.9</v>
      </c>
      <c r="D11">
        <v>33.54</v>
      </c>
      <c r="E11">
        <v>78641102.415776804</v>
      </c>
      <c r="F11">
        <v>17192589.682745401</v>
      </c>
      <c r="G11">
        <v>219527851.02980086</v>
      </c>
      <c r="H11">
        <v>1938118481.7241158</v>
      </c>
      <c r="I11">
        <v>1700369414.710052</v>
      </c>
      <c r="J11">
        <v>1995935397.6635795</v>
      </c>
      <c r="K11">
        <v>4.4233879565966942E-3</v>
      </c>
      <c r="L11">
        <v>9.3685452891924953E-4</v>
      </c>
      <c r="M11">
        <v>1.2927105168786731E-2</v>
      </c>
      <c r="N11">
        <v>3.6427900819031608E-3</v>
      </c>
      <c r="O11">
        <v>7.7152725910996996E-4</v>
      </c>
      <c r="P11">
        <v>1.0645851315471428E-2</v>
      </c>
      <c r="Q11">
        <v>8.3239353167907815E-2</v>
      </c>
      <c r="R11">
        <v>7.4471557271266989E-2</v>
      </c>
      <c r="S11">
        <v>8.7245843434157463E-2</v>
      </c>
      <c r="T11">
        <v>4.3597208105964919E-3</v>
      </c>
      <c r="U11">
        <v>8.0785947692599377E-2</v>
      </c>
      <c r="V11">
        <v>4.1323833246688499E-3</v>
      </c>
      <c r="W11">
        <v>4.3296687044275623E-3</v>
      </c>
      <c r="X11">
        <v>3.8722974007877665E-3</v>
      </c>
      <c r="Y11">
        <v>7.1889647304908127E-2</v>
      </c>
      <c r="Z11">
        <v>7.6843305110420104E-2</v>
      </c>
      <c r="AA11">
        <v>6.6448505055541424E-2</v>
      </c>
      <c r="AB11" s="7">
        <f t="shared" si="1"/>
        <v>6.5787725332539111</v>
      </c>
      <c r="AC11" s="7">
        <f t="shared" si="2"/>
        <v>13.635024097442724</v>
      </c>
      <c r="AD11">
        <f t="shared" si="3"/>
        <v>8.7662741124504506E-2</v>
      </c>
      <c r="AE11">
        <f t="shared" si="4"/>
        <v>8.4918331017268228E-2</v>
      </c>
      <c r="AF11">
        <f t="shared" si="5"/>
        <v>1.439329912386583</v>
      </c>
      <c r="AG11">
        <f t="shared" si="6"/>
        <v>2.9474105479405921</v>
      </c>
      <c r="AH11">
        <f t="shared" si="7"/>
        <v>3.130646009960472</v>
      </c>
      <c r="AI11" s="6">
        <v>27.401830198643722</v>
      </c>
      <c r="AJ11">
        <v>224.11915129702976</v>
      </c>
      <c r="AK11">
        <v>618.67012341031148</v>
      </c>
      <c r="AL11" s="1">
        <v>160500</v>
      </c>
      <c r="AM11">
        <v>20.385999999999999</v>
      </c>
      <c r="AN11">
        <f t="shared" si="8"/>
        <v>12.61220913584261</v>
      </c>
      <c r="AO11" s="1">
        <f t="shared" si="9"/>
        <v>398011051.02526677</v>
      </c>
      <c r="AP11" s="1">
        <f t="shared" si="10"/>
        <v>2479.8196325561794</v>
      </c>
      <c r="AR11" s="6">
        <v>109.375461</v>
      </c>
      <c r="AS11">
        <v>345.04007539999998</v>
      </c>
      <c r="AT11">
        <f t="shared" si="11"/>
        <v>0.36225953511640729</v>
      </c>
      <c r="AU11">
        <f t="shared" si="12"/>
        <v>0.17679124441485358</v>
      </c>
      <c r="AV11">
        <f t="shared" si="13"/>
        <v>0.55771252294846008</v>
      </c>
      <c r="AW11">
        <f t="shared" si="14"/>
        <v>898.33830726234157</v>
      </c>
    </row>
    <row r="12" spans="1:49" x14ac:dyDescent="0.35">
      <c r="A12" s="5" t="s">
        <v>32</v>
      </c>
      <c r="B12" s="5">
        <v>10</v>
      </c>
      <c r="C12" s="5">
        <v>23.1</v>
      </c>
      <c r="D12">
        <v>6.96</v>
      </c>
      <c r="E12">
        <v>60595292.598201811</v>
      </c>
      <c r="F12">
        <v>43691125.290558271</v>
      </c>
      <c r="G12">
        <v>105213727.04804543</v>
      </c>
      <c r="H12">
        <v>419481187.35588253</v>
      </c>
      <c r="I12">
        <v>373890846.83872604</v>
      </c>
      <c r="J12">
        <v>459764995.57230753</v>
      </c>
      <c r="K12">
        <v>3.4686672152952716E-3</v>
      </c>
      <c r="L12">
        <v>2.203948129839305E-3</v>
      </c>
      <c r="M12">
        <v>6.2311864058567368E-3</v>
      </c>
      <c r="N12">
        <v>2.8565494714196354E-3</v>
      </c>
      <c r="O12">
        <v>1.8150161069264866E-3</v>
      </c>
      <c r="P12">
        <v>5.1315652754114309E-3</v>
      </c>
      <c r="Q12">
        <v>1.8372786856367642E-2</v>
      </c>
      <c r="R12">
        <v>1.6383753123427436E-2</v>
      </c>
      <c r="S12">
        <v>2.0121332532619628E-2</v>
      </c>
      <c r="T12">
        <v>3.392565495396271E-3</v>
      </c>
      <c r="U12">
        <v>1.7823577087324505E-2</v>
      </c>
      <c r="V12">
        <v>3.2665856695515776E-3</v>
      </c>
      <c r="W12">
        <v>3.3221948853929136E-3</v>
      </c>
      <c r="X12">
        <v>3.1535220607189262E-3</v>
      </c>
      <c r="Y12">
        <v>1.6437604632903016E-2</v>
      </c>
      <c r="Z12">
        <v>1.7046462500734775E-2</v>
      </c>
      <c r="AA12">
        <v>1.556068723444875E-2</v>
      </c>
      <c r="AB12" s="7">
        <f t="shared" si="1"/>
        <v>5.8259133321468539</v>
      </c>
      <c r="AC12" s="7">
        <f t="shared" si="2"/>
        <v>10.532872550001471</v>
      </c>
      <c r="AD12">
        <f t="shared" si="3"/>
        <v>2.1841454071662915E-2</v>
      </c>
      <c r="AE12">
        <f t="shared" si="4"/>
        <v>2.1090162756876082E-2</v>
      </c>
      <c r="AF12">
        <f t="shared" si="5"/>
        <v>2.1939758176692834</v>
      </c>
      <c r="AG12">
        <f t="shared" si="6"/>
        <v>2.9892567378954453</v>
      </c>
      <c r="AH12">
        <f t="shared" si="7"/>
        <v>3.4397495346317584</v>
      </c>
      <c r="AI12" s="6">
        <v>21.649475878418034</v>
      </c>
      <c r="AJ12">
        <v>45.765593878638995</v>
      </c>
      <c r="AK12">
        <v>128.10192159312197</v>
      </c>
      <c r="AL12">
        <v>92500</v>
      </c>
      <c r="AM12">
        <v>31.003</v>
      </c>
      <c r="AN12">
        <f t="shared" si="8"/>
        <v>3.9715438751515602</v>
      </c>
      <c r="AO12" s="1">
        <f t="shared" si="9"/>
        <v>125332392.99448287</v>
      </c>
      <c r="AP12" s="1">
        <f t="shared" si="10"/>
        <v>1354.9447891295447</v>
      </c>
      <c r="AR12" s="6">
        <v>29.545209270000001</v>
      </c>
      <c r="AS12">
        <v>66.744934029999996</v>
      </c>
      <c r="AT12">
        <f t="shared" si="11"/>
        <v>0.35725923006838201</v>
      </c>
      <c r="AU12">
        <f t="shared" si="12"/>
        <v>0.23063829880586537</v>
      </c>
      <c r="AV12">
        <f t="shared" si="13"/>
        <v>0.52102992055026009</v>
      </c>
      <c r="AW12">
        <f t="shared" si="14"/>
        <v>484.06653214958737</v>
      </c>
    </row>
    <row r="13" spans="1:49" x14ac:dyDescent="0.35">
      <c r="A13" s="5" t="s">
        <v>33</v>
      </c>
      <c r="B13" s="5">
        <v>11</v>
      </c>
      <c r="C13" s="5">
        <v>79.3</v>
      </c>
      <c r="D13">
        <v>37.340000000000003</v>
      </c>
      <c r="E13">
        <v>4345130.4802005365</v>
      </c>
      <c r="F13">
        <v>585962.62869625411</v>
      </c>
      <c r="G13">
        <v>36041545.786852457</v>
      </c>
      <c r="H13">
        <v>1127852819.1508551</v>
      </c>
      <c r="I13">
        <v>1054085665.9482629</v>
      </c>
      <c r="J13">
        <v>1177009912.1006103</v>
      </c>
      <c r="K13">
        <v>2.3820942032166001E-4</v>
      </c>
      <c r="L13">
        <v>3.1138397594908283E-5</v>
      </c>
      <c r="M13">
        <v>2.06557835041591E-3</v>
      </c>
      <c r="N13">
        <v>1.9617246379430829E-4</v>
      </c>
      <c r="O13">
        <v>2.5643386254630346E-5</v>
      </c>
      <c r="P13">
        <v>1.7010645238719261E-3</v>
      </c>
      <c r="Q13">
        <v>4.9339740988074018E-2</v>
      </c>
      <c r="R13">
        <v>4.6151849348054143E-2</v>
      </c>
      <c r="S13">
        <v>5.1417299831210114E-2</v>
      </c>
      <c r="T13">
        <v>2.3424372701665041E-4</v>
      </c>
      <c r="U13">
        <v>4.8119331158835064E-2</v>
      </c>
      <c r="V13">
        <v>2.2656970813568332E-4</v>
      </c>
      <c r="W13">
        <v>2.3291538248615285E-4</v>
      </c>
      <c r="X13">
        <v>2.2018622540472755E-4</v>
      </c>
      <c r="Y13">
        <v>4.4659736491134333E-2</v>
      </c>
      <c r="Z13">
        <v>4.6291060210944611E-2</v>
      </c>
      <c r="AA13">
        <v>4.3113709903128655E-2</v>
      </c>
      <c r="AB13" s="7">
        <f t="shared" si="1"/>
        <v>4.8863358007669433</v>
      </c>
      <c r="AC13" s="7">
        <f t="shared" si="2"/>
        <v>9.4852636094520619</v>
      </c>
      <c r="AD13">
        <f t="shared" si="3"/>
        <v>4.9577950408395681E-2</v>
      </c>
      <c r="AE13">
        <f t="shared" si="4"/>
        <v>4.8345900866970749E-2</v>
      </c>
      <c r="AF13">
        <f t="shared" si="5"/>
        <v>1.6647928111552517</v>
      </c>
      <c r="AG13">
        <f t="shared" si="6"/>
        <v>2.4734824399137949</v>
      </c>
      <c r="AH13">
        <f t="shared" si="7"/>
        <v>2.4850755855697741</v>
      </c>
      <c r="AI13" s="6">
        <v>26.852019552375136</v>
      </c>
      <c r="AJ13">
        <v>121.69019524173322</v>
      </c>
      <c r="AK13">
        <v>259.76553115841057</v>
      </c>
      <c r="AL13">
        <v>170600</v>
      </c>
      <c r="AM13">
        <v>20.061</v>
      </c>
      <c r="AN13">
        <f t="shared" si="8"/>
        <v>5.2111563205688745</v>
      </c>
      <c r="AO13" s="1">
        <f t="shared" si="9"/>
        <v>164451586.70198432</v>
      </c>
      <c r="AP13" s="1">
        <f t="shared" si="10"/>
        <v>963.96006273144383</v>
      </c>
      <c r="AR13" s="6">
        <v>80.77076692</v>
      </c>
      <c r="AS13">
        <v>161.0510065</v>
      </c>
      <c r="AT13">
        <f t="shared" si="11"/>
        <v>0.46846167272101985</v>
      </c>
      <c r="AU13">
        <f t="shared" si="12"/>
        <v>0.31093720001959868</v>
      </c>
      <c r="AV13">
        <f t="shared" si="13"/>
        <v>0.61998605350679747</v>
      </c>
      <c r="AW13">
        <f t="shared" si="14"/>
        <v>451.57834342343142</v>
      </c>
    </row>
    <row r="14" spans="1:49" x14ac:dyDescent="0.35">
      <c r="A14" s="5" t="s">
        <v>34</v>
      </c>
      <c r="B14" s="5">
        <v>12</v>
      </c>
      <c r="C14" s="5">
        <v>1.7</v>
      </c>
      <c r="D14">
        <v>0.57999999999999996</v>
      </c>
      <c r="E14">
        <v>69607132.489724457</v>
      </c>
      <c r="F14">
        <v>36632566.689818636</v>
      </c>
      <c r="G14">
        <v>108485370.27224094</v>
      </c>
      <c r="H14">
        <v>42681024.726310454</v>
      </c>
      <c r="I14">
        <v>23148758.41914827</v>
      </c>
      <c r="J14">
        <v>64102828.142343871</v>
      </c>
      <c r="K14">
        <v>4.0171965324910328E-3</v>
      </c>
      <c r="L14">
        <v>2.0332857323089775E-3</v>
      </c>
      <c r="M14">
        <v>6.3192974665393E-3</v>
      </c>
      <c r="N14">
        <v>3.3082794973455557E-3</v>
      </c>
      <c r="O14">
        <v>1.6744706030779816E-3</v>
      </c>
      <c r="P14">
        <v>5.2041273253853057E-3</v>
      </c>
      <c r="Q14">
        <v>1.8679079090272001E-3</v>
      </c>
      <c r="R14">
        <v>1.0129890732559427E-3</v>
      </c>
      <c r="S14">
        <v>2.8046387432355702E-3</v>
      </c>
      <c r="T14">
        <v>3.9672029231328241E-3</v>
      </c>
      <c r="U14">
        <v>1.8310746042429962E-3</v>
      </c>
      <c r="V14">
        <v>3.5069213268934781E-3</v>
      </c>
      <c r="W14">
        <v>3.5591792182178149E-3</v>
      </c>
      <c r="X14">
        <v>3.4486723262664659E-3</v>
      </c>
      <c r="Y14">
        <v>1.3390707538978809E-3</v>
      </c>
      <c r="Z14">
        <v>1.3817380283014937E-3</v>
      </c>
      <c r="AA14">
        <v>1.2934871496041323E-3</v>
      </c>
      <c r="AB14" s="7">
        <f t="shared" si="1"/>
        <v>12.702271384296367</v>
      </c>
      <c r="AC14" s="7">
        <f t="shared" si="2"/>
        <v>28.311735957300797</v>
      </c>
      <c r="AD14">
        <f t="shared" si="3"/>
        <v>5.8851044415182329E-3</v>
      </c>
      <c r="AE14">
        <f t="shared" si="4"/>
        <v>5.3379959311364742E-3</v>
      </c>
      <c r="AF14">
        <f t="shared" si="5"/>
        <v>1.2444900057505492</v>
      </c>
      <c r="AG14">
        <f t="shared" si="6"/>
        <v>1.971901537875425</v>
      </c>
      <c r="AH14">
        <f t="shared" si="7"/>
        <v>9.2964961933728461</v>
      </c>
      <c r="AI14" s="6">
        <v>5.6216403877510075</v>
      </c>
      <c r="AJ14">
        <v>9.9630347989933821</v>
      </c>
      <c r="AK14">
        <v>20.391031646887363</v>
      </c>
      <c r="AL14">
        <v>96180</v>
      </c>
      <c r="AM14">
        <v>50.258000000000003</v>
      </c>
      <c r="AN14">
        <f t="shared" si="8"/>
        <v>1.024812468509265</v>
      </c>
      <c r="AO14" s="1">
        <f t="shared" si="9"/>
        <v>32340621.956227984</v>
      </c>
      <c r="AP14" s="1">
        <f t="shared" si="10"/>
        <v>336.25100807057584</v>
      </c>
      <c r="AR14" s="6">
        <v>9.0800476260000007</v>
      </c>
      <c r="AS14">
        <v>10.956947619999999</v>
      </c>
      <c r="AT14">
        <f t="shared" si="11"/>
        <v>0.48859885912217749</v>
      </c>
      <c r="AU14">
        <f t="shared" si="12"/>
        <v>0.44529613720579192</v>
      </c>
      <c r="AV14">
        <f t="shared" si="13"/>
        <v>0.53734150433102523</v>
      </c>
      <c r="AW14">
        <f t="shared" si="14"/>
        <v>164.29185892196548</v>
      </c>
    </row>
    <row r="15" spans="1:49" x14ac:dyDescent="0.35">
      <c r="A15" s="5" t="s">
        <v>35</v>
      </c>
      <c r="B15" s="5">
        <v>13</v>
      </c>
      <c r="C15" s="5">
        <v>6.2</v>
      </c>
      <c r="D15">
        <v>0.41</v>
      </c>
      <c r="E15">
        <v>53878352.287580736</v>
      </c>
      <c r="F15">
        <v>42832938.531279415</v>
      </c>
      <c r="G15">
        <v>88735437.805947959</v>
      </c>
      <c r="H15">
        <v>63336433.175320812</v>
      </c>
      <c r="I15">
        <v>45867675.743434355</v>
      </c>
      <c r="J15">
        <v>77413380.049716339</v>
      </c>
      <c r="K15">
        <v>2.4198819177953419E-3</v>
      </c>
      <c r="L15">
        <v>1.8228571795373385E-3</v>
      </c>
      <c r="M15">
        <v>4.4112864906153569E-3</v>
      </c>
      <c r="N15">
        <v>1.992843932302047E-3</v>
      </c>
      <c r="O15">
        <v>1.5011765007954551E-3</v>
      </c>
      <c r="P15">
        <v>3.6328241687420583E-3</v>
      </c>
      <c r="Q15">
        <v>2.7732641433352244E-3</v>
      </c>
      <c r="R15">
        <v>2.008692304957752E-3</v>
      </c>
      <c r="S15">
        <v>3.3970187514772224E-3</v>
      </c>
      <c r="T15">
        <v>2.386897228088357E-3</v>
      </c>
      <c r="U15">
        <v>2.6225309683863174E-3</v>
      </c>
      <c r="V15">
        <v>2.2238347677328288E-3</v>
      </c>
      <c r="W15">
        <v>2.3449899171133258E-3</v>
      </c>
      <c r="X15">
        <v>2.0732706259197005E-3</v>
      </c>
      <c r="Y15">
        <v>9.2701022999377839E-4</v>
      </c>
      <c r="Z15">
        <v>1.1142691376315936E-3</v>
      </c>
      <c r="AA15">
        <v>3.2000666998607764E-4</v>
      </c>
      <c r="AB15" s="7">
        <f t="shared" si="1"/>
        <v>8.1015172112664118</v>
      </c>
      <c r="AC15" s="7">
        <f t="shared" si="2"/>
        <v>66.573316421315582</v>
      </c>
      <c r="AD15">
        <f t="shared" si="3"/>
        <v>5.1931460611305668E-3</v>
      </c>
      <c r="AE15">
        <f t="shared" si="4"/>
        <v>4.8463657361191466E-3</v>
      </c>
      <c r="AF15">
        <f t="shared" si="5"/>
        <v>1.3630702169565296</v>
      </c>
      <c r="AG15">
        <f t="shared" si="6"/>
        <v>5.4352260426094858</v>
      </c>
      <c r="AH15">
        <f t="shared" si="7"/>
        <v>6.6776539871848826</v>
      </c>
      <c r="AI15" s="6">
        <v>15.286263450485903</v>
      </c>
      <c r="AJ15">
        <v>15.61546272470283</v>
      </c>
      <c r="AK15">
        <v>65.335585713474572</v>
      </c>
      <c r="AL15">
        <f>344.5*100</f>
        <v>34450</v>
      </c>
      <c r="AM15">
        <v>19.152000000000001</v>
      </c>
      <c r="AN15">
        <f t="shared" si="8"/>
        <v>1.2513071375844651</v>
      </c>
      <c r="AO15" s="1">
        <f t="shared" si="9"/>
        <v>39488250.125035524</v>
      </c>
      <c r="AP15" s="1">
        <f t="shared" si="10"/>
        <v>1146.2481894059658</v>
      </c>
      <c r="AR15" s="6">
        <v>10.39733026</v>
      </c>
      <c r="AS15">
        <v>25.38014519</v>
      </c>
      <c r="AT15">
        <f t="shared" si="11"/>
        <v>0.23900394485148627</v>
      </c>
      <c r="AU15">
        <f t="shared" si="12"/>
        <v>0.15913732380998144</v>
      </c>
      <c r="AV15">
        <f t="shared" si="13"/>
        <v>0.38845821787384227</v>
      </c>
      <c r="AW15">
        <f t="shared" si="14"/>
        <v>273.95783904689932</v>
      </c>
    </row>
    <row r="16" spans="1:49" x14ac:dyDescent="0.35">
      <c r="A16" s="5" t="s">
        <v>76</v>
      </c>
      <c r="B16" s="5">
        <v>14</v>
      </c>
      <c r="C16" s="5">
        <v>18.399999999999999</v>
      </c>
      <c r="D16">
        <v>17.809999999999999</v>
      </c>
      <c r="E16">
        <v>48223160.035091877</v>
      </c>
      <c r="F16">
        <v>32015285.496868324</v>
      </c>
      <c r="G16">
        <v>67857314.728193611</v>
      </c>
      <c r="H16">
        <v>208892553.38435495</v>
      </c>
      <c r="I16">
        <v>191117976.01345301</v>
      </c>
      <c r="J16">
        <v>230968840.35540891</v>
      </c>
      <c r="K16">
        <v>2.7897276450804319E-3</v>
      </c>
      <c r="L16">
        <v>1.7277194932898247E-3</v>
      </c>
      <c r="M16">
        <v>4.0852408895396177E-3</v>
      </c>
      <c r="N16">
        <v>2.2974227665368257E-3</v>
      </c>
      <c r="O16">
        <v>1.4228278180033849E-3</v>
      </c>
      <c r="P16">
        <v>3.3643160266796849E-3</v>
      </c>
      <c r="Q16">
        <v>9.1480823990438068E-3</v>
      </c>
      <c r="R16">
        <v>8.3746822754822651E-3</v>
      </c>
      <c r="S16">
        <v>1.0107323736187418E-2</v>
      </c>
      <c r="T16">
        <v>2.7720558663798804E-3</v>
      </c>
      <c r="U16">
        <v>9.0077915891360154E-3</v>
      </c>
      <c r="V16">
        <v>2.1594237810904108E-3</v>
      </c>
      <c r="W16">
        <v>2.2499189253653794E-3</v>
      </c>
      <c r="X16">
        <v>2.0652699953540286E-3</v>
      </c>
      <c r="Y16">
        <v>6.806950308892834E-3</v>
      </c>
      <c r="Z16">
        <v>7.355784852327474E-3</v>
      </c>
      <c r="AA16">
        <v>6.2085468609890723E-3</v>
      </c>
      <c r="AB16" s="7">
        <f t="shared" si="1"/>
        <v>22.593741905290841</v>
      </c>
      <c r="AC16" s="7">
        <f t="shared" si="2"/>
        <v>25.591506372916768</v>
      </c>
      <c r="AD16">
        <f t="shared" si="3"/>
        <v>1.1937810044124239E-2</v>
      </c>
      <c r="AE16">
        <f t="shared" si="4"/>
        <v>1.1167215370226427E-2</v>
      </c>
      <c r="AF16">
        <f t="shared" si="5"/>
        <v>0.63345892319325969</v>
      </c>
      <c r="AG16">
        <f t="shared" si="6"/>
        <v>1.5335542880817883</v>
      </c>
      <c r="AH16">
        <f t="shared" si="7"/>
        <v>6.4550756885019922</v>
      </c>
      <c r="AI16" s="6">
        <v>9.2437853584309781</v>
      </c>
      <c r="AJ16">
        <v>220.63697283105893</v>
      </c>
      <c r="AK16">
        <v>376.33641988365514</v>
      </c>
      <c r="AL16">
        <v>56980</v>
      </c>
      <c r="AM16">
        <v>8.6929999999999996</v>
      </c>
      <c r="AN16">
        <f t="shared" si="8"/>
        <v>3.2714924980486138</v>
      </c>
      <c r="AO16" s="1">
        <f t="shared" si="9"/>
        <v>103240451.65641893</v>
      </c>
      <c r="AP16" s="1">
        <f t="shared" si="10"/>
        <v>1811.8717384418908</v>
      </c>
      <c r="AR16" s="6">
        <v>178.30413730000001</v>
      </c>
      <c r="AS16">
        <v>265.43594419999999</v>
      </c>
      <c r="AT16">
        <f t="shared" si="11"/>
        <v>0.58627589883346687</v>
      </c>
      <c r="AU16">
        <f t="shared" si="12"/>
        <v>0.47378921592314382</v>
      </c>
      <c r="AV16">
        <f t="shared" si="13"/>
        <v>0.7053155904551035</v>
      </c>
      <c r="AW16">
        <f t="shared" si="14"/>
        <v>1062.2567320259759</v>
      </c>
    </row>
    <row r="17" spans="1:49" x14ac:dyDescent="0.35">
      <c r="A17" s="5" t="s">
        <v>36</v>
      </c>
      <c r="B17" s="5">
        <v>15</v>
      </c>
      <c r="C17" s="5">
        <v>4.3</v>
      </c>
      <c r="D17">
        <v>0.62</v>
      </c>
      <c r="E17">
        <v>40302414.154454507</v>
      </c>
      <c r="F17">
        <v>23374505.084593426</v>
      </c>
      <c r="G17">
        <v>71640563.845113605</v>
      </c>
      <c r="H17">
        <v>102181947.46531489</v>
      </c>
      <c r="I17">
        <v>80011246.156414539</v>
      </c>
      <c r="J17">
        <v>119392122.14860035</v>
      </c>
      <c r="K17">
        <v>2.17817517953508E-3</v>
      </c>
      <c r="L17">
        <v>1.1852846585543731E-3</v>
      </c>
      <c r="M17">
        <v>4.0517595924165388E-3</v>
      </c>
      <c r="N17">
        <v>1.7937913243230069E-3</v>
      </c>
      <c r="O17">
        <v>9.7611677763301328E-4</v>
      </c>
      <c r="P17">
        <v>3.3367431937547974E-3</v>
      </c>
      <c r="Q17">
        <v>4.4741518804218578E-3</v>
      </c>
      <c r="R17">
        <v>3.5038516594211996E-3</v>
      </c>
      <c r="S17">
        <v>5.2244308856004935E-3</v>
      </c>
      <c r="T17">
        <v>2.1587288880517167E-3</v>
      </c>
      <c r="U17">
        <v>4.3149230850098768E-3</v>
      </c>
      <c r="V17">
        <v>2.1192564997856551E-3</v>
      </c>
      <c r="W17">
        <v>2.2412728633260316E-3</v>
      </c>
      <c r="X17">
        <v>2.001429546257298E-3</v>
      </c>
      <c r="Y17">
        <v>3.3536452353368743E-3</v>
      </c>
      <c r="Z17">
        <v>4.2772956213473273E-3</v>
      </c>
      <c r="AA17">
        <v>2.4770443290706391E-3</v>
      </c>
      <c r="AB17" s="7">
        <f t="shared" si="1"/>
        <v>2.7049559788850814</v>
      </c>
      <c r="AC17" s="7">
        <f t="shared" si="2"/>
        <v>25.044001076229307</v>
      </c>
      <c r="AD17">
        <f t="shared" si="3"/>
        <v>6.6523270599569383E-3</v>
      </c>
      <c r="AE17">
        <f t="shared" si="4"/>
        <v>6.4341795847955314E-3</v>
      </c>
      <c r="AF17">
        <f t="shared" si="5"/>
        <v>0.892779041193279</v>
      </c>
      <c r="AG17">
        <f t="shared" si="6"/>
        <v>3.558859861435181</v>
      </c>
      <c r="AH17">
        <f t="shared" si="7"/>
        <v>3.2792656343450801</v>
      </c>
      <c r="AI17" s="6">
        <v>12.528935185185185</v>
      </c>
      <c r="AJ17">
        <v>17.468809364444116</v>
      </c>
      <c r="AK17">
        <v>43.484020403914222</v>
      </c>
      <c r="AL17">
        <v>80900</v>
      </c>
      <c r="AM17">
        <v>41.643999999999998</v>
      </c>
      <c r="AN17">
        <f t="shared" si="8"/>
        <v>1.8108485457006038</v>
      </c>
      <c r="AO17" s="1">
        <f t="shared" si="9"/>
        <v>57146034.065801367</v>
      </c>
      <c r="AP17" s="1">
        <f t="shared" si="10"/>
        <v>706.37866583190817</v>
      </c>
      <c r="AR17">
        <v>13.96205157892283</v>
      </c>
      <c r="AS17">
        <v>21.990627780175522</v>
      </c>
      <c r="AT17">
        <f t="shared" si="11"/>
        <v>0.40172939857400253</v>
      </c>
      <c r="AU17">
        <f t="shared" si="12"/>
        <v>0.3210846524592752</v>
      </c>
      <c r="AV17">
        <f t="shared" si="13"/>
        <v>0.50571744691289011</v>
      </c>
      <c r="AW17">
        <f t="shared" si="14"/>
        <v>283.77307659015878</v>
      </c>
    </row>
    <row r="18" spans="1:49" x14ac:dyDescent="0.35">
      <c r="A18" s="5" t="s">
        <v>37</v>
      </c>
      <c r="B18" s="5">
        <v>16</v>
      </c>
      <c r="C18" s="5">
        <v>47</v>
      </c>
      <c r="D18">
        <v>23.8</v>
      </c>
      <c r="E18">
        <v>35658906.240990564</v>
      </c>
      <c r="F18">
        <v>24210769.783356052</v>
      </c>
      <c r="G18">
        <v>76316372.136910453</v>
      </c>
      <c r="H18">
        <v>314512193.03600621</v>
      </c>
      <c r="I18">
        <v>271832266.38815141</v>
      </c>
      <c r="J18">
        <v>349415045.07440704</v>
      </c>
      <c r="K18">
        <v>2.0123518484355457E-3</v>
      </c>
      <c r="L18">
        <v>1.1558366230847051E-3</v>
      </c>
      <c r="M18">
        <v>4.4849379440727883E-3</v>
      </c>
      <c r="N18">
        <v>1.6572309340057438E-3</v>
      </c>
      <c r="O18">
        <v>9.5186545430505113E-4</v>
      </c>
      <c r="P18">
        <v>3.6934783068834727E-3</v>
      </c>
      <c r="Q18">
        <v>1.3768341409078752E-2</v>
      </c>
      <c r="R18">
        <v>1.1904561954286566E-2</v>
      </c>
      <c r="S18">
        <v>1.5284231120277485E-2</v>
      </c>
      <c r="T18">
        <v>1.9657583757736042E-3</v>
      </c>
      <c r="U18">
        <v>1.2857911176749032E-2</v>
      </c>
      <c r="V18">
        <v>2.0123518484355457E-3</v>
      </c>
      <c r="W18">
        <v>2.0123518484355457E-3</v>
      </c>
      <c r="X18">
        <v>2.0016483579168437E-3</v>
      </c>
      <c r="Y18">
        <v>1.3768341409078752E-2</v>
      </c>
      <c r="Z18">
        <v>1.3768341409078752E-2</v>
      </c>
      <c r="AA18">
        <v>1.3558136388245179E-2</v>
      </c>
      <c r="AB18" s="7">
        <f t="shared" si="1"/>
        <v>0</v>
      </c>
      <c r="AC18" s="7">
        <f t="shared" si="2"/>
        <v>0</v>
      </c>
      <c r="AD18">
        <f t="shared" si="3"/>
        <v>1.5780693257514296E-2</v>
      </c>
      <c r="AE18">
        <f t="shared" si="4"/>
        <v>1.4870263025184578E-2</v>
      </c>
      <c r="AF18">
        <f t="shared" si="5"/>
        <v>2.315374058376733</v>
      </c>
      <c r="AG18">
        <f t="shared" si="6"/>
        <v>6.6124902432284927</v>
      </c>
      <c r="AH18">
        <f t="shared" si="7"/>
        <v>5.7692663907284185</v>
      </c>
      <c r="AI18" s="6">
        <v>37.86606977908059</v>
      </c>
      <c r="AJ18">
        <v>0</v>
      </c>
      <c r="AK18">
        <v>117.86904018321883</v>
      </c>
      <c r="AL18">
        <v>95490</v>
      </c>
      <c r="AM18">
        <v>16.887</v>
      </c>
      <c r="AN18">
        <f t="shared" si="8"/>
        <v>1.9904544815740164</v>
      </c>
      <c r="AO18" s="1">
        <f t="shared" si="9"/>
        <v>62813966.347720183</v>
      </c>
      <c r="AP18" s="1">
        <f t="shared" si="10"/>
        <v>657.80674780312268</v>
      </c>
      <c r="AR18" s="6">
        <v>0</v>
      </c>
      <c r="AS18">
        <v>2.4801325190000001</v>
      </c>
      <c r="AT18">
        <f t="shared" si="11"/>
        <v>0</v>
      </c>
      <c r="AU18">
        <f t="shared" si="12"/>
        <v>0</v>
      </c>
      <c r="AV18">
        <f t="shared" si="13"/>
        <v>2.1041424577181719E-2</v>
      </c>
      <c r="AW18">
        <f t="shared" si="14"/>
        <v>0</v>
      </c>
    </row>
    <row r="19" spans="1:49" s="3" customFormat="1" x14ac:dyDescent="0.35">
      <c r="A19" s="5" t="s">
        <v>38</v>
      </c>
      <c r="B19" s="5">
        <v>17</v>
      </c>
      <c r="C19" s="5">
        <v>121.3</v>
      </c>
      <c r="D19">
        <v>23.43</v>
      </c>
      <c r="E19">
        <v>771615014.58471608</v>
      </c>
      <c r="F19">
        <v>390947981.53868204</v>
      </c>
      <c r="G19">
        <v>1191737769.7134862</v>
      </c>
      <c r="H19">
        <v>650566205.33456933</v>
      </c>
      <c r="I19">
        <v>372955592.67156917</v>
      </c>
      <c r="J19">
        <v>877980075.81204093</v>
      </c>
      <c r="K19">
        <v>4.3265944238754739E-2</v>
      </c>
      <c r="L19">
        <v>2.0787532768234949E-2</v>
      </c>
      <c r="M19">
        <v>6.8964932323025668E-2</v>
      </c>
      <c r="N19">
        <v>3.5630777608386253E-2</v>
      </c>
      <c r="O19">
        <v>1.7119144632664073E-2</v>
      </c>
      <c r="P19">
        <v>5.6794650148374079E-2</v>
      </c>
      <c r="Q19">
        <v>2.8469464185985789E-2</v>
      </c>
      <c r="R19">
        <v>1.631436815498212E-2</v>
      </c>
      <c r="S19">
        <v>3.8413086513317415E-2</v>
      </c>
      <c r="T19">
        <v>4.2341391249074274E-2</v>
      </c>
      <c r="U19">
        <v>2.7501722710869172E-2</v>
      </c>
      <c r="V19">
        <v>3.4361587163117692E-2</v>
      </c>
      <c r="W19">
        <v>3.9063897305938275E-2</v>
      </c>
      <c r="X19">
        <v>2.906332809432393E-2</v>
      </c>
      <c r="Y19">
        <v>1.9024956180443545E-2</v>
      </c>
      <c r="Z19">
        <v>2.354878369046301E-2</v>
      </c>
      <c r="AA19">
        <v>1.3839353476256535E-2</v>
      </c>
      <c r="AB19" s="7">
        <f t="shared" si="1"/>
        <v>20.580521775972514</v>
      </c>
      <c r="AC19" s="7">
        <f t="shared" si="2"/>
        <v>33.174168448844028</v>
      </c>
      <c r="AD19">
        <f t="shared" si="3"/>
        <v>7.1735408424740521E-2</v>
      </c>
      <c r="AE19">
        <f t="shared" si="4"/>
        <v>6.186330987398686E-2</v>
      </c>
      <c r="AF19">
        <f t="shared" si="5"/>
        <v>2.1369069968252603</v>
      </c>
      <c r="AG19">
        <f t="shared" si="6"/>
        <v>3.3992261631428704</v>
      </c>
      <c r="AH19">
        <f t="shared" si="7"/>
        <v>13.761821069312987</v>
      </c>
      <c r="AI19" s="6">
        <v>19.886712954234326</v>
      </c>
      <c r="AJ19">
        <v>500.26305839275591</v>
      </c>
      <c r="AK19">
        <v>1519.4558460486005</v>
      </c>
      <c r="AL19">
        <v>125620</v>
      </c>
      <c r="AM19">
        <v>16.521000000000001</v>
      </c>
      <c r="AN19">
        <f t="shared" si="8"/>
        <v>25.102930032568928</v>
      </c>
      <c r="AO19" s="1">
        <f t="shared" si="9"/>
        <v>792188224.79579723</v>
      </c>
      <c r="AP19" s="1">
        <f t="shared" si="10"/>
        <v>6306.2269128785001</v>
      </c>
      <c r="AQ19"/>
      <c r="AR19" s="6">
        <v>213.8150315</v>
      </c>
      <c r="AS19" s="3">
        <v>807.04913590000001</v>
      </c>
      <c r="AT19">
        <f t="shared" si="11"/>
        <v>0.3292382991540741</v>
      </c>
      <c r="AU19">
        <f t="shared" si="12"/>
        <v>0.14071816042304466</v>
      </c>
      <c r="AV19">
        <f t="shared" si="13"/>
        <v>0.53114352615033877</v>
      </c>
      <c r="AW19">
        <f t="shared" si="14"/>
        <v>2076.251422875765</v>
      </c>
    </row>
    <row r="20" spans="1:49" x14ac:dyDescent="0.35">
      <c r="A20" s="5" t="s">
        <v>39</v>
      </c>
      <c r="B20" s="5">
        <v>18</v>
      </c>
      <c r="C20" s="5">
        <v>48</v>
      </c>
      <c r="D20">
        <v>29.58</v>
      </c>
      <c r="E20">
        <v>63279121.104478762</v>
      </c>
      <c r="F20">
        <v>20658929.802643653</v>
      </c>
      <c r="G20">
        <v>150569338.40802097</v>
      </c>
      <c r="H20">
        <v>332822385.00882816</v>
      </c>
      <c r="I20">
        <v>266571604.10188502</v>
      </c>
      <c r="J20">
        <v>379115124.21399301</v>
      </c>
      <c r="K20">
        <v>3.548838742428579E-3</v>
      </c>
      <c r="L20">
        <v>1.1031094326418845E-3</v>
      </c>
      <c r="M20">
        <v>8.8421132581858793E-3</v>
      </c>
      <c r="N20">
        <v>2.9225730820000057E-3</v>
      </c>
      <c r="O20">
        <v>9.0844306217566944E-4</v>
      </c>
      <c r="P20">
        <v>7.2817403302707249E-3</v>
      </c>
      <c r="Q20">
        <v>1.4574807920810746E-2</v>
      </c>
      <c r="R20">
        <v>1.1674926300672607E-2</v>
      </c>
      <c r="S20">
        <v>1.6591570389023768E-2</v>
      </c>
      <c r="T20">
        <v>3.4160732099277461E-3</v>
      </c>
      <c r="U20">
        <v>1.3570658040711742E-2</v>
      </c>
      <c r="V20">
        <v>3.548838742428579E-3</v>
      </c>
      <c r="W20">
        <v>3.548838742428579E-3</v>
      </c>
      <c r="X20">
        <v>3.5281479623020828E-3</v>
      </c>
      <c r="Y20">
        <v>1.4574807920810747E-2</v>
      </c>
      <c r="Z20">
        <v>1.4574807920810747E-2</v>
      </c>
      <c r="AA20">
        <v>1.4443132452039997E-2</v>
      </c>
      <c r="AB20" s="7">
        <f t="shared" si="1"/>
        <v>0</v>
      </c>
      <c r="AC20" s="7">
        <f t="shared" si="2"/>
        <v>0</v>
      </c>
      <c r="AD20">
        <f t="shared" si="3"/>
        <v>1.8123646663239325E-2</v>
      </c>
      <c r="AE20">
        <f t="shared" si="4"/>
        <v>1.7119496783140321E-2</v>
      </c>
      <c r="AF20">
        <f t="shared" si="5"/>
        <v>3.7410979234851709</v>
      </c>
      <c r="AG20">
        <f t="shared" si="6"/>
        <v>6.8896268517214594</v>
      </c>
      <c r="AH20">
        <f t="shared" si="7"/>
        <v>5.5405509650314855</v>
      </c>
      <c r="AI20" s="6">
        <v>35.145678048197588</v>
      </c>
      <c r="AJ20">
        <v>0</v>
      </c>
      <c r="AK20">
        <v>127.57746105653665</v>
      </c>
      <c r="AL20">
        <v>127300</v>
      </c>
      <c r="AM20">
        <v>21.108000000000001</v>
      </c>
      <c r="AN20">
        <f t="shared" si="8"/>
        <v>2.6929050479813754</v>
      </c>
      <c r="AO20" s="1">
        <f t="shared" si="9"/>
        <v>84981620.342177063</v>
      </c>
      <c r="AP20" s="1">
        <f t="shared" si="10"/>
        <v>667.56968061411681</v>
      </c>
      <c r="AR20" s="6">
        <v>0</v>
      </c>
      <c r="AS20">
        <v>4.5753315629999998</v>
      </c>
      <c r="AT20">
        <f t="shared" si="11"/>
        <v>0</v>
      </c>
      <c r="AU20">
        <f t="shared" si="12"/>
        <v>0</v>
      </c>
      <c r="AV20">
        <f t="shared" si="13"/>
        <v>3.5863165210447454E-2</v>
      </c>
      <c r="AW20">
        <f t="shared" si="14"/>
        <v>0</v>
      </c>
    </row>
    <row r="21" spans="1:49" x14ac:dyDescent="0.35">
      <c r="A21" s="5" t="s">
        <v>40</v>
      </c>
      <c r="B21" s="5">
        <v>19</v>
      </c>
      <c r="C21" s="5">
        <v>20.9</v>
      </c>
      <c r="D21">
        <v>16.34</v>
      </c>
      <c r="E21">
        <v>53565897.665435299</v>
      </c>
      <c r="F21">
        <v>27864455.370967161</v>
      </c>
      <c r="G21">
        <v>90555115.016240284</v>
      </c>
      <c r="H21">
        <v>261630234.37999013</v>
      </c>
      <c r="I21">
        <v>230859982.27362838</v>
      </c>
      <c r="J21">
        <v>288675002.9478057</v>
      </c>
      <c r="K21">
        <v>3.0886862087314195E-3</v>
      </c>
      <c r="L21">
        <v>1.5045494521864103E-3</v>
      </c>
      <c r="M21">
        <v>5.4717161423425203E-3</v>
      </c>
      <c r="N21">
        <v>2.5436239366023461E-3</v>
      </c>
      <c r="O21">
        <v>1.2390407253299849E-3</v>
      </c>
      <c r="P21">
        <v>4.5061191760467825E-3</v>
      </c>
      <c r="Q21">
        <v>1.1459811778828422E-2</v>
      </c>
      <c r="R21">
        <v>1.0116670175863393E-2</v>
      </c>
      <c r="S21">
        <v>1.2634083356839939E-2</v>
      </c>
      <c r="T21">
        <v>3.0298496692990912E-3</v>
      </c>
      <c r="U21">
        <v>1.1044514508007634E-2</v>
      </c>
      <c r="V21">
        <v>2.9430941879952455E-3</v>
      </c>
      <c r="W21">
        <v>2.9907862264403774E-3</v>
      </c>
      <c r="X21">
        <v>2.8906787528077248E-3</v>
      </c>
      <c r="Y21">
        <v>1.0696873147641032E-2</v>
      </c>
      <c r="Z21">
        <v>1.1019206966731658E-2</v>
      </c>
      <c r="AA21">
        <v>1.0297403385664398E-2</v>
      </c>
      <c r="AB21" s="7">
        <f t="shared" si="1"/>
        <v>4.713720038137879</v>
      </c>
      <c r="AC21" s="7">
        <f t="shared" si="2"/>
        <v>6.6575145029597422</v>
      </c>
      <c r="AD21">
        <f t="shared" si="3"/>
        <v>1.4548497987559842E-2</v>
      </c>
      <c r="AE21">
        <f t="shared" si="4"/>
        <v>1.3987608696002879E-2</v>
      </c>
      <c r="AF21">
        <f t="shared" si="5"/>
        <v>1.904905045582268</v>
      </c>
      <c r="AG21">
        <f t="shared" si="6"/>
        <v>3.623944955082365</v>
      </c>
      <c r="AH21">
        <f t="shared" si="7"/>
        <v>3.8553072079095045</v>
      </c>
      <c r="AI21" s="6">
        <v>31.724075031161647</v>
      </c>
      <c r="AJ21">
        <v>14.338440103158637</v>
      </c>
      <c r="AK21">
        <v>50.035778609243003</v>
      </c>
      <c r="AL21">
        <v>78220</v>
      </c>
      <c r="AM21">
        <v>29.57</v>
      </c>
      <c r="AN21">
        <f t="shared" si="8"/>
        <v>1.4795579734753155</v>
      </c>
      <c r="AO21" s="1">
        <f t="shared" si="9"/>
        <v>46691298.703744613</v>
      </c>
      <c r="AP21" s="1">
        <f t="shared" si="10"/>
        <v>596.92276532529547</v>
      </c>
      <c r="AR21" s="6">
        <v>7.6242416930000001</v>
      </c>
      <c r="AS21">
        <v>23.001906139999999</v>
      </c>
      <c r="AT21">
        <f t="shared" si="11"/>
        <v>0.28656374501804849</v>
      </c>
      <c r="AU21">
        <f t="shared" si="12"/>
        <v>0.15237579797732156</v>
      </c>
      <c r="AV21">
        <f t="shared" si="13"/>
        <v>0.45970916770646408</v>
      </c>
      <c r="AW21">
        <f t="shared" si="14"/>
        <v>171.0564231181464</v>
      </c>
    </row>
    <row r="22" spans="1:49" x14ac:dyDescent="0.35">
      <c r="A22" s="5" t="s">
        <v>41</v>
      </c>
      <c r="B22" s="5">
        <v>20</v>
      </c>
      <c r="C22" s="5">
        <v>34.700000000000003</v>
      </c>
      <c r="D22">
        <v>8.5299999999999994</v>
      </c>
      <c r="E22">
        <v>351991373.27236694</v>
      </c>
      <c r="F22">
        <v>291071751.66583139</v>
      </c>
      <c r="G22">
        <v>434016734.11422026</v>
      </c>
      <c r="H22">
        <v>1390168516.9397731</v>
      </c>
      <c r="I22">
        <v>1264484615.8140836</v>
      </c>
      <c r="J22">
        <v>1520376819.158833</v>
      </c>
      <c r="K22">
        <v>1.8140238693229793E-2</v>
      </c>
      <c r="L22">
        <v>1.4476968965552025E-2</v>
      </c>
      <c r="M22">
        <v>2.30411482990567E-2</v>
      </c>
      <c r="N22">
        <v>1.4939020100306883E-2</v>
      </c>
      <c r="O22">
        <v>1.1922209736336961E-2</v>
      </c>
      <c r="P22">
        <v>1.8975063305105525E-2</v>
      </c>
      <c r="Q22">
        <v>6.088389790806327E-2</v>
      </c>
      <c r="R22">
        <v>5.5411931997920078E-2</v>
      </c>
      <c r="S22">
        <v>6.6528990205378669E-2</v>
      </c>
      <c r="T22">
        <v>1.8069443051230368E-2</v>
      </c>
      <c r="U22">
        <v>5.8635349349368218E-2</v>
      </c>
      <c r="V22">
        <v>1.6492142388620731E-2</v>
      </c>
      <c r="W22">
        <v>1.6863327608888326E-2</v>
      </c>
      <c r="X22">
        <v>1.6139955576589288E-2</v>
      </c>
      <c r="Y22">
        <v>5.1476689776483002E-2</v>
      </c>
      <c r="Z22">
        <v>5.3626413843913194E-2</v>
      </c>
      <c r="AA22">
        <v>4.899593915065182E-2</v>
      </c>
      <c r="AB22" s="7">
        <f t="shared" si="1"/>
        <v>9.0853066074822664</v>
      </c>
      <c r="AC22" s="7">
        <f t="shared" si="2"/>
        <v>15.451060879488153</v>
      </c>
      <c r="AD22">
        <f t="shared" si="3"/>
        <v>7.9024136601293066E-2</v>
      </c>
      <c r="AE22">
        <f t="shared" si="4"/>
        <v>7.5127491737988952E-2</v>
      </c>
      <c r="AF22">
        <f t="shared" si="5"/>
        <v>0.3902685251095761</v>
      </c>
      <c r="AG22">
        <f t="shared" si="6"/>
        <v>3.6931744450567834</v>
      </c>
      <c r="AH22">
        <f t="shared" si="7"/>
        <v>4.9309553142784353</v>
      </c>
      <c r="AI22" s="6">
        <v>17.972755995234891</v>
      </c>
      <c r="AJ22">
        <v>131.53175366745171</v>
      </c>
      <c r="AK22">
        <v>254.27441182594211</v>
      </c>
      <c r="AL22">
        <v>228650</v>
      </c>
      <c r="AM22">
        <v>54.622</v>
      </c>
      <c r="AN22">
        <f t="shared" si="8"/>
        <v>13.88897692275661</v>
      </c>
      <c r="AO22" s="1">
        <f t="shared" si="9"/>
        <v>438302778.13758397</v>
      </c>
      <c r="AP22" s="1">
        <f t="shared" si="10"/>
        <v>1916.9157145750446</v>
      </c>
      <c r="AR22" s="6">
        <v>104.88620450000001</v>
      </c>
      <c r="AS22">
        <v>159.0296567</v>
      </c>
      <c r="AT22">
        <f t="shared" si="11"/>
        <v>0.5172826975507423</v>
      </c>
      <c r="AU22">
        <f t="shared" si="12"/>
        <v>0.41249217232207197</v>
      </c>
      <c r="AV22">
        <f t="shared" si="13"/>
        <v>0.62542532517530791</v>
      </c>
      <c r="AW22">
        <f t="shared" si="14"/>
        <v>991.58733181278785</v>
      </c>
    </row>
    <row r="23" spans="1:49" x14ac:dyDescent="0.35">
      <c r="A23" s="5" t="s">
        <v>42</v>
      </c>
      <c r="B23" s="5">
        <v>21</v>
      </c>
      <c r="C23" s="5">
        <v>0.49</v>
      </c>
      <c r="D23">
        <v>1.29</v>
      </c>
      <c r="E23">
        <v>37276752.308551133</v>
      </c>
      <c r="F23">
        <v>23145031.807092518</v>
      </c>
      <c r="G23">
        <v>56627858.713982888</v>
      </c>
      <c r="H23">
        <v>284104844.51556242</v>
      </c>
      <c r="I23">
        <v>258526786.28012457</v>
      </c>
      <c r="J23">
        <v>308581786.70553792</v>
      </c>
      <c r="K23">
        <v>2.0761820425469106E-3</v>
      </c>
      <c r="L23">
        <v>1.2032314239016479E-3</v>
      </c>
      <c r="M23">
        <v>3.3045238759150889E-3</v>
      </c>
      <c r="N23">
        <v>1.7097969762151029E-3</v>
      </c>
      <c r="O23">
        <v>9.9089646674253374E-4</v>
      </c>
      <c r="P23">
        <v>2.7213726036947787E-3</v>
      </c>
      <c r="Q23">
        <v>1.2443976279696017E-2</v>
      </c>
      <c r="R23">
        <v>1.1329312131963382E-2</v>
      </c>
      <c r="S23">
        <v>1.3504997955990031E-2</v>
      </c>
      <c r="T23">
        <v>2.0641373459924059E-3</v>
      </c>
      <c r="U23">
        <v>1.2329106173662403E-2</v>
      </c>
      <c r="V23">
        <v>1.9838473688551512E-3</v>
      </c>
      <c r="W23">
        <v>2.0131497423134508E-3</v>
      </c>
      <c r="X23">
        <v>1.9523990834917537E-3</v>
      </c>
      <c r="Y23">
        <v>1.176958474974637E-2</v>
      </c>
      <c r="Z23">
        <v>1.1998541634882778E-2</v>
      </c>
      <c r="AA23">
        <v>1.1421070016202E-2</v>
      </c>
      <c r="AB23" s="7">
        <f t="shared" si="1"/>
        <v>4.4473303303639966</v>
      </c>
      <c r="AC23" s="7">
        <f t="shared" si="2"/>
        <v>5.4194215320870143</v>
      </c>
      <c r="AD23">
        <f t="shared" si="3"/>
        <v>1.4520158322242929E-2</v>
      </c>
      <c r="AE23">
        <f t="shared" si="4"/>
        <v>1.4312953542517555E-2</v>
      </c>
      <c r="AF23">
        <f t="shared" si="5"/>
        <v>0.58013682363466046</v>
      </c>
      <c r="AG23">
        <f t="shared" si="6"/>
        <v>0.92309807935779986</v>
      </c>
      <c r="AH23">
        <f t="shared" si="7"/>
        <v>1.4270146036077591</v>
      </c>
      <c r="AI23" s="6">
        <v>7.4852235978227935</v>
      </c>
      <c r="AJ23">
        <v>19.372587371289985</v>
      </c>
      <c r="AK23">
        <v>78.098552148982705</v>
      </c>
      <c r="AL23">
        <v>49500</v>
      </c>
      <c r="AM23">
        <v>18.010000000000002</v>
      </c>
      <c r="AN23">
        <f t="shared" si="8"/>
        <v>1.4065549242031787</v>
      </c>
      <c r="AO23" s="1">
        <f t="shared" si="9"/>
        <v>44387497.676034242</v>
      </c>
      <c r="AP23" s="1">
        <f t="shared" si="10"/>
        <v>896.71712476836854</v>
      </c>
      <c r="AR23" s="6">
        <v>12.292982200000001</v>
      </c>
      <c r="AS23">
        <v>31.040764169999999</v>
      </c>
      <c r="AT23">
        <f t="shared" si="11"/>
        <v>0.24805309238427831</v>
      </c>
      <c r="AU23">
        <f t="shared" si="12"/>
        <v>0.15740345834516378</v>
      </c>
      <c r="AV23">
        <f t="shared" si="13"/>
        <v>0.39745633325936541</v>
      </c>
      <c r="AW23">
        <f t="shared" si="14"/>
        <v>222.4334557927325</v>
      </c>
    </row>
    <row r="24" spans="1:49" x14ac:dyDescent="0.35">
      <c r="A24" s="5" t="s">
        <v>43</v>
      </c>
      <c r="B24" s="5">
        <v>22</v>
      </c>
      <c r="C24" s="5">
        <v>57.6</v>
      </c>
      <c r="D24">
        <v>23.51</v>
      </c>
      <c r="E24">
        <v>28300301.664451562</v>
      </c>
      <c r="F24">
        <v>10382915.051765587</v>
      </c>
      <c r="G24">
        <v>65211602.413495459</v>
      </c>
      <c r="H24">
        <v>427743871.36042333</v>
      </c>
      <c r="I24">
        <v>379517283.00509149</v>
      </c>
      <c r="J24">
        <v>466831536.32935613</v>
      </c>
      <c r="K24">
        <v>1.6118790284535042E-3</v>
      </c>
      <c r="L24">
        <v>5.579829914297026E-4</v>
      </c>
      <c r="M24">
        <v>3.8745923486977469E-3</v>
      </c>
      <c r="N24">
        <v>1.3274297881381797E-3</v>
      </c>
      <c r="O24">
        <v>4.5951540470681382E-4</v>
      </c>
      <c r="P24">
        <v>3.1908407577510853E-3</v>
      </c>
      <c r="Q24">
        <v>1.8736270037887734E-2</v>
      </c>
      <c r="R24">
        <v>1.6630786245424144E-2</v>
      </c>
      <c r="S24">
        <v>2.0432401995901558E-2</v>
      </c>
      <c r="T24">
        <v>1.5641969952684145E-3</v>
      </c>
      <c r="U24">
        <v>1.7590925231924084E-2</v>
      </c>
      <c r="V24">
        <v>1.5584830851503243E-3</v>
      </c>
      <c r="W24">
        <v>1.6065908352113818E-3</v>
      </c>
      <c r="X24">
        <v>1.4516117666933772E-3</v>
      </c>
      <c r="Y24">
        <v>1.8227385070371402E-2</v>
      </c>
      <c r="Z24">
        <v>1.8703285210325701E-2</v>
      </c>
      <c r="AA24">
        <v>1.6450664067134448E-2</v>
      </c>
      <c r="AB24" s="7">
        <f t="shared" si="1"/>
        <v>3.3126520266480384</v>
      </c>
      <c r="AC24" s="7">
        <f t="shared" si="2"/>
        <v>2.7160420216365679</v>
      </c>
      <c r="AD24">
        <f t="shared" si="3"/>
        <v>2.0348149066341237E-2</v>
      </c>
      <c r="AE24">
        <f t="shared" si="4"/>
        <v>1.9149408317074408E-2</v>
      </c>
      <c r="AF24">
        <f t="shared" si="5"/>
        <v>2.9581644989101648</v>
      </c>
      <c r="AG24">
        <f t="shared" si="6"/>
        <v>6.1129819523714133</v>
      </c>
      <c r="AH24">
        <f t="shared" si="7"/>
        <v>5.8911537622344099</v>
      </c>
      <c r="AI24" s="6">
        <v>37.771962738877868</v>
      </c>
      <c r="AJ24">
        <v>18.607152966075361</v>
      </c>
      <c r="AK24">
        <v>198.08709924262706</v>
      </c>
      <c r="AL24">
        <v>119130</v>
      </c>
      <c r="AM24">
        <v>25.37</v>
      </c>
      <c r="AN24">
        <f t="shared" si="8"/>
        <v>5.0254697077854491</v>
      </c>
      <c r="AO24" s="1">
        <f t="shared" si="9"/>
        <v>158591762.85041007</v>
      </c>
      <c r="AP24" s="1">
        <f t="shared" si="10"/>
        <v>1331.2495832318482</v>
      </c>
      <c r="AR24" s="6">
        <v>1.207915074</v>
      </c>
      <c r="AS24">
        <v>67.518635680000003</v>
      </c>
      <c r="AT24">
        <f t="shared" si="11"/>
        <v>9.3934198830810195E-2</v>
      </c>
      <c r="AU24">
        <f t="shared" si="12"/>
        <v>6.0978987456446355E-3</v>
      </c>
      <c r="AV24">
        <f t="shared" si="13"/>
        <v>0.34085327079932537</v>
      </c>
      <c r="AW24">
        <f t="shared" si="14"/>
        <v>125.0498630447336</v>
      </c>
    </row>
    <row r="25" spans="1:49" x14ac:dyDescent="0.35">
      <c r="A25" s="5" t="s">
        <v>44</v>
      </c>
      <c r="B25" s="5">
        <v>23</v>
      </c>
      <c r="C25" s="5">
        <v>99.7</v>
      </c>
      <c r="D25">
        <v>52.09</v>
      </c>
      <c r="E25">
        <v>327128.89731968747</v>
      </c>
      <c r="F25">
        <v>40085.459989230301</v>
      </c>
      <c r="G25">
        <v>2288592.2735180049</v>
      </c>
      <c r="H25">
        <v>200815527.3023169</v>
      </c>
      <c r="I25">
        <v>185015306.57281876</v>
      </c>
      <c r="J25">
        <v>214518047.40559116</v>
      </c>
      <c r="K25">
        <v>1.7678939703159141E-5</v>
      </c>
      <c r="L25">
        <v>2.0415874632535051E-6</v>
      </c>
      <c r="M25">
        <v>1.2899674448707204E-4</v>
      </c>
      <c r="N25">
        <v>1.455912681436635E-5</v>
      </c>
      <c r="O25">
        <v>1.6813073226793566E-6</v>
      </c>
      <c r="P25">
        <v>1.0623261310700051E-4</v>
      </c>
      <c r="Q25">
        <v>8.7921202485438509E-3</v>
      </c>
      <c r="R25">
        <v>8.1046828560863322E-3</v>
      </c>
      <c r="S25">
        <v>9.3838775073795035E-3</v>
      </c>
      <c r="T25">
        <v>1.7241151728386003E-5</v>
      </c>
      <c r="U25">
        <v>8.4241508412624521E-3</v>
      </c>
      <c r="V25">
        <v>1.6259083715981184E-5</v>
      </c>
      <c r="W25">
        <v>1.6998146606477408E-5</v>
      </c>
      <c r="X25">
        <v>1.5522062505995203E-5</v>
      </c>
      <c r="Y25">
        <v>7.9316122702004655E-3</v>
      </c>
      <c r="Z25">
        <v>8.4711852481133467E-3</v>
      </c>
      <c r="AA25">
        <v>7.3758890212596183E-3</v>
      </c>
      <c r="AB25" s="7">
        <f t="shared" si="1"/>
        <v>8.0313413078966249</v>
      </c>
      <c r="AC25" s="7">
        <f t="shared" si="2"/>
        <v>9.7872635270872479</v>
      </c>
      <c r="AD25">
        <f t="shared" si="3"/>
        <v>8.8097991882470101E-3</v>
      </c>
      <c r="AE25">
        <f t="shared" si="4"/>
        <v>8.4404099249784335E-3</v>
      </c>
      <c r="AF25">
        <f t="shared" si="5"/>
        <v>2.4763248369182804</v>
      </c>
      <c r="AG25">
        <f t="shared" si="6"/>
        <v>4.1852180916468029</v>
      </c>
      <c r="AH25">
        <f t="shared" si="7"/>
        <v>4.1929362449188687</v>
      </c>
      <c r="AI25" s="6">
        <v>38.89</v>
      </c>
      <c r="AJ25">
        <v>102.52634233311508</v>
      </c>
      <c r="AK25">
        <v>327.51542864326149</v>
      </c>
      <c r="AL25">
        <v>30740</v>
      </c>
      <c r="AM25">
        <v>4.0919999999999996</v>
      </c>
      <c r="AN25">
        <f t="shared" si="8"/>
        <v>1.3401931340082258</v>
      </c>
      <c r="AO25" s="1">
        <f t="shared" si="9"/>
        <v>42293278.845777988</v>
      </c>
      <c r="AP25" s="1">
        <f t="shared" si="10"/>
        <v>1375.8386091664927</v>
      </c>
      <c r="AR25" s="6">
        <v>39.65684736</v>
      </c>
      <c r="AS25">
        <v>168.04817980000001</v>
      </c>
      <c r="AT25">
        <f t="shared" si="11"/>
        <v>0.31304278628287008</v>
      </c>
      <c r="AU25">
        <f t="shared" si="12"/>
        <v>0.12108390595300868</v>
      </c>
      <c r="AV25">
        <f t="shared" si="13"/>
        <v>0.51310004080156646</v>
      </c>
      <c r="AW25">
        <f t="shared" si="14"/>
        <v>430.69635168902761</v>
      </c>
    </row>
    <row r="26" spans="1:49" s="3" customFormat="1" x14ac:dyDescent="0.35">
      <c r="A26" s="5" t="s">
        <v>45</v>
      </c>
      <c r="B26" s="5">
        <v>24</v>
      </c>
      <c r="C26" s="5">
        <v>77.8</v>
      </c>
      <c r="D26">
        <v>46.22</v>
      </c>
      <c r="E26">
        <v>12268484.31944176</v>
      </c>
      <c r="F26">
        <v>4628161.3158416608</v>
      </c>
      <c r="G26">
        <v>34427260.489613876</v>
      </c>
      <c r="H26">
        <v>876974993.23422718</v>
      </c>
      <c r="I26">
        <v>824669693.71900713</v>
      </c>
      <c r="J26">
        <v>913376708.69532955</v>
      </c>
      <c r="K26">
        <v>6.838277771067994E-4</v>
      </c>
      <c r="L26">
        <v>2.4333665647692282E-4</v>
      </c>
      <c r="M26">
        <v>1.9937945714937465E-3</v>
      </c>
      <c r="N26">
        <v>5.6315228702912923E-4</v>
      </c>
      <c r="O26">
        <v>2.0039489356923055E-4</v>
      </c>
      <c r="P26">
        <v>1.6419484706419088E-3</v>
      </c>
      <c r="Q26">
        <v>3.835853874779277E-2</v>
      </c>
      <c r="R26">
        <v>3.6103672007793901E-2</v>
      </c>
      <c r="S26">
        <v>3.9890327916849003E-2</v>
      </c>
      <c r="T26">
        <v>6.73998632628465E-4</v>
      </c>
      <c r="U26">
        <v>3.7512125450085344E-2</v>
      </c>
      <c r="V26">
        <v>6.6325149460206624E-4</v>
      </c>
      <c r="W26">
        <v>6.6873259414945642E-4</v>
      </c>
      <c r="X26">
        <v>6.5514847962535596E-4</v>
      </c>
      <c r="Y26">
        <v>3.6039792807834779E-2</v>
      </c>
      <c r="Z26">
        <v>3.6634182843705683E-2</v>
      </c>
      <c r="AA26">
        <v>3.540448234393577E-2</v>
      </c>
      <c r="AB26" s="7">
        <f t="shared" si="1"/>
        <v>3.0089860625125766</v>
      </c>
      <c r="AC26" s="7">
        <f t="shared" si="2"/>
        <v>6.0449277153223591</v>
      </c>
      <c r="AD26">
        <f t="shared" si="3"/>
        <v>3.904236652489957E-2</v>
      </c>
      <c r="AE26">
        <f t="shared" si="4"/>
        <v>3.8175376944687409E-2</v>
      </c>
      <c r="AF26">
        <f t="shared" si="5"/>
        <v>1.4373713393042351</v>
      </c>
      <c r="AG26">
        <f t="shared" si="6"/>
        <v>2.2065837890035169</v>
      </c>
      <c r="AH26">
        <f t="shared" si="7"/>
        <v>2.2206378797741024</v>
      </c>
      <c r="AI26" s="6">
        <v>27.020303393552428</v>
      </c>
      <c r="AJ26">
        <v>81.274798069758958</v>
      </c>
      <c r="AK26">
        <v>173.15566659726565</v>
      </c>
      <c r="AL26">
        <v>104000</v>
      </c>
      <c r="AM26">
        <v>11.182</v>
      </c>
      <c r="AN26">
        <f t="shared" si="8"/>
        <v>1.9362266638906247</v>
      </c>
      <c r="AO26" s="1">
        <f t="shared" si="9"/>
        <v>61102666.56839478</v>
      </c>
      <c r="AP26" s="1">
        <f t="shared" si="10"/>
        <v>587.52564008071909</v>
      </c>
      <c r="AQ26"/>
      <c r="AR26" s="6">
        <v>60.378943849999999</v>
      </c>
      <c r="AS26" s="3">
        <v>104.2370643</v>
      </c>
      <c r="AT26">
        <f t="shared" si="11"/>
        <v>0.46937417450387031</v>
      </c>
      <c r="AU26">
        <f t="shared" si="12"/>
        <v>0.34869747572531051</v>
      </c>
      <c r="AV26">
        <f t="shared" si="13"/>
        <v>0.60198471322593172</v>
      </c>
      <c r="AW26">
        <f t="shared" si="14"/>
        <v>275.7693623127455</v>
      </c>
    </row>
    <row r="27" spans="1:49" x14ac:dyDescent="0.35">
      <c r="A27" t="s">
        <v>46</v>
      </c>
      <c r="B27" s="5">
        <v>25</v>
      </c>
      <c r="C27" s="5">
        <v>75.599999999999994</v>
      </c>
      <c r="D27">
        <v>71.400000000000006</v>
      </c>
      <c r="E27">
        <v>617948.77224303805</v>
      </c>
      <c r="F27">
        <v>166112.99433730319</v>
      </c>
      <c r="G27">
        <v>1702383.6580388753</v>
      </c>
      <c r="H27">
        <v>236749725.59339073</v>
      </c>
      <c r="I27">
        <v>219900906.87486851</v>
      </c>
      <c r="J27">
        <v>251520190.7277801</v>
      </c>
      <c r="K27">
        <v>3.4314524112913968E-5</v>
      </c>
      <c r="L27">
        <v>8.7573610668471814E-6</v>
      </c>
      <c r="M27">
        <v>9.8632885220079422E-5</v>
      </c>
      <c r="N27">
        <v>2.8259019857693857E-5</v>
      </c>
      <c r="O27">
        <v>7.2119444079918004E-6</v>
      </c>
      <c r="P27">
        <v>8.1227081945947762E-5</v>
      </c>
      <c r="Q27">
        <v>1.0363775063149453E-2</v>
      </c>
      <c r="R27">
        <v>9.6325308697898151E-3</v>
      </c>
      <c r="S27">
        <v>1.0999136655772903E-2</v>
      </c>
      <c r="T27">
        <v>3.3487907707478903E-5</v>
      </c>
      <c r="U27">
        <v>9.9137077247585959E-3</v>
      </c>
      <c r="V27">
        <v>3.2655711529944425E-5</v>
      </c>
      <c r="W27">
        <v>3.3876325899346361E-5</v>
      </c>
      <c r="X27">
        <v>3.160555132693834E-5</v>
      </c>
      <c r="Y27">
        <v>9.1711738722939796E-3</v>
      </c>
      <c r="Z27">
        <v>9.5197332100921735E-3</v>
      </c>
      <c r="AA27">
        <v>8.8335833630469648E-3</v>
      </c>
      <c r="AB27" s="7">
        <f t="shared" si="1"/>
        <v>4.8341413027064561</v>
      </c>
      <c r="AC27" s="7">
        <f t="shared" si="2"/>
        <v>11.507401343512498</v>
      </c>
      <c r="AD27">
        <f t="shared" si="3"/>
        <v>1.0398089587262366E-2</v>
      </c>
      <c r="AE27">
        <f t="shared" si="4"/>
        <v>9.9463634362885397E-3</v>
      </c>
      <c r="AF27">
        <f t="shared" si="5"/>
        <v>2.4089403155207236</v>
      </c>
      <c r="AG27">
        <f t="shared" si="6"/>
        <v>4.3426969000047535</v>
      </c>
      <c r="AH27">
        <f t="shared" si="7"/>
        <v>4.3443187056898438</v>
      </c>
      <c r="AI27" s="6">
        <v>26.674388002894652</v>
      </c>
      <c r="AJ27">
        <v>141.45097890676993</v>
      </c>
      <c r="AK27">
        <v>300.40748341810178</v>
      </c>
      <c r="AL27">
        <v>37810</v>
      </c>
      <c r="AM27">
        <v>5.2839999999999998</v>
      </c>
      <c r="AN27">
        <f t="shared" si="8"/>
        <v>1.5873531423812497</v>
      </c>
      <c r="AO27" s="1">
        <f t="shared" si="9"/>
        <v>50093055.526010521</v>
      </c>
      <c r="AP27" s="1">
        <f t="shared" si="10"/>
        <v>1324.8626163980566</v>
      </c>
      <c r="AR27" s="6">
        <v>95.821270609999999</v>
      </c>
      <c r="AS27">
        <v>186.06450670000001</v>
      </c>
      <c r="AT27">
        <f t="shared" si="11"/>
        <v>0.47086369919054577</v>
      </c>
      <c r="AU27">
        <f t="shared" si="12"/>
        <v>0.31897098407710989</v>
      </c>
      <c r="AV27">
        <f t="shared" si="13"/>
        <v>0.61937374057036643</v>
      </c>
      <c r="AW27">
        <f t="shared" si="14"/>
        <v>623.82971247645389</v>
      </c>
    </row>
    <row r="28" spans="1:49" x14ac:dyDescent="0.35">
      <c r="A28" s="5" t="s">
        <v>47</v>
      </c>
      <c r="B28" s="5">
        <v>26</v>
      </c>
      <c r="C28" s="5">
        <v>197.7</v>
      </c>
      <c r="D28">
        <v>46.85</v>
      </c>
      <c r="E28">
        <v>263060471.88013816</v>
      </c>
      <c r="F28">
        <v>104071883.410089</v>
      </c>
      <c r="G28">
        <v>412997170.57630086</v>
      </c>
      <c r="H28">
        <v>376498428.4089728</v>
      </c>
      <c r="I28">
        <v>240599697.74215606</v>
      </c>
      <c r="J28">
        <v>492392695.21348417</v>
      </c>
      <c r="K28">
        <v>1.5744115824657366E-2</v>
      </c>
      <c r="L28">
        <v>5.80955657524675E-3</v>
      </c>
      <c r="M28">
        <v>2.5087557165647572E-2</v>
      </c>
      <c r="N28">
        <v>1.2965742443835476E-2</v>
      </c>
      <c r="O28">
        <v>4.7843407090267347E-3</v>
      </c>
      <c r="P28">
        <v>2.0660341195239171E-2</v>
      </c>
      <c r="Q28">
        <v>1.6481143996924113E-2</v>
      </c>
      <c r="R28">
        <v>1.0535105923905613E-2</v>
      </c>
      <c r="S28">
        <v>2.1536791594691757E-2</v>
      </c>
      <c r="T28">
        <v>1.536892148682354E-2</v>
      </c>
      <c r="U28">
        <v>1.58432718697126E-2</v>
      </c>
      <c r="V28">
        <v>1.422965919307125E-2</v>
      </c>
      <c r="W28">
        <v>1.5139258667738666E-2</v>
      </c>
      <c r="X28">
        <v>1.3040836103254965E-2</v>
      </c>
      <c r="Y28">
        <v>1.2405589453352272E-2</v>
      </c>
      <c r="Z28">
        <v>1.3958760863831632E-2</v>
      </c>
      <c r="AA28">
        <v>1.0700296459173704E-2</v>
      </c>
      <c r="AB28" s="7">
        <f t="shared" si="1"/>
        <v>9.6191913757028971</v>
      </c>
      <c r="AC28" s="7">
        <f t="shared" si="2"/>
        <v>24.72859010474312</v>
      </c>
      <c r="AD28">
        <f t="shared" si="3"/>
        <v>3.2225259821581476E-2</v>
      </c>
      <c r="AE28">
        <f t="shared" si="4"/>
        <v>3.0072931062783852E-2</v>
      </c>
      <c r="AF28">
        <f t="shared" si="5"/>
        <v>2.383076585642371</v>
      </c>
      <c r="AG28">
        <f t="shared" si="6"/>
        <v>3.8703146294368906</v>
      </c>
      <c r="AH28">
        <f t="shared" si="7"/>
        <v>6.6790113430092362</v>
      </c>
      <c r="AI28" s="6">
        <v>30.245156719556665</v>
      </c>
      <c r="AJ28">
        <v>314.1192150574123</v>
      </c>
      <c r="AK28">
        <v>1115.4545927734559</v>
      </c>
      <c r="AL28">
        <v>136400</v>
      </c>
      <c r="AM28">
        <v>5.62</v>
      </c>
      <c r="AN28">
        <f t="shared" si="8"/>
        <v>6.2688548113868228</v>
      </c>
      <c r="AO28" s="1">
        <f t="shared" si="9"/>
        <v>197830012.59582084</v>
      </c>
      <c r="AP28" s="1">
        <f t="shared" si="10"/>
        <v>1450.3666612596835</v>
      </c>
      <c r="AR28" s="6">
        <v>137.96963690000001</v>
      </c>
      <c r="AS28">
        <v>542.61236770000005</v>
      </c>
      <c r="AT28">
        <f t="shared" si="11"/>
        <v>0.28160645632054748</v>
      </c>
      <c r="AU28">
        <f t="shared" si="12"/>
        <v>0.12368915578800352</v>
      </c>
      <c r="AV28">
        <f t="shared" si="13"/>
        <v>0.48644953475950437</v>
      </c>
      <c r="AW28">
        <f t="shared" si="14"/>
        <v>408.43261584280333</v>
      </c>
    </row>
    <row r="29" spans="1:49" x14ac:dyDescent="0.35">
      <c r="A29" s="5" t="s">
        <v>48</v>
      </c>
      <c r="B29" s="5">
        <v>27</v>
      </c>
      <c r="C29" s="5">
        <v>40.4</v>
      </c>
      <c r="D29">
        <v>17.25</v>
      </c>
      <c r="E29">
        <v>130402349.68098398</v>
      </c>
      <c r="F29">
        <v>94575417.53088592</v>
      </c>
      <c r="G29">
        <v>187910195.65075925</v>
      </c>
      <c r="H29">
        <v>2166627480.3672361</v>
      </c>
      <c r="I29">
        <v>1993941431.3619957</v>
      </c>
      <c r="J29">
        <v>2335856563.2937012</v>
      </c>
      <c r="K29">
        <v>7.3724294688799962E-3</v>
      </c>
      <c r="L29">
        <v>5.1044243939148337E-3</v>
      </c>
      <c r="M29">
        <v>1.104230393686418E-2</v>
      </c>
      <c r="N29">
        <v>6.0714125037835262E-3</v>
      </c>
      <c r="O29">
        <v>4.2036436185180987E-3</v>
      </c>
      <c r="P29">
        <v>9.0936620656528501E-3</v>
      </c>
      <c r="Q29">
        <v>9.4888764539274778E-2</v>
      </c>
      <c r="R29">
        <v>8.7375697365409816E-2</v>
      </c>
      <c r="S29">
        <v>0.10221126014415878</v>
      </c>
      <c r="T29">
        <v>7.2390726124112511E-3</v>
      </c>
      <c r="U29">
        <v>9.1973059727143647E-2</v>
      </c>
      <c r="AB29" s="7">
        <f t="shared" si="1"/>
        <v>100</v>
      </c>
      <c r="AC29" s="7">
        <f t="shared" si="2"/>
        <v>100</v>
      </c>
      <c r="AD29">
        <f t="shared" si="3"/>
        <v>0.10226119400815477</v>
      </c>
      <c r="AE29">
        <f t="shared" si="4"/>
        <v>9.1973059727143647E-2</v>
      </c>
      <c r="AF29">
        <f t="shared" si="5"/>
        <v>1.8088590339407347</v>
      </c>
      <c r="AG29">
        <f t="shared" si="6"/>
        <v>3.0727608545522855</v>
      </c>
      <c r="AH29">
        <f t="shared" si="7"/>
        <v>10.060643610508507</v>
      </c>
      <c r="AI29" s="6">
        <v>22.823569802341403</v>
      </c>
      <c r="AL29">
        <v>401000</v>
      </c>
      <c r="AM29">
        <v>73.542000000000002</v>
      </c>
      <c r="AN29">
        <f t="shared" si="8"/>
        <v>0</v>
      </c>
      <c r="AO29" s="1">
        <f t="shared" si="9"/>
        <v>0</v>
      </c>
      <c r="AP29" s="1">
        <f t="shared" si="10"/>
        <v>0</v>
      </c>
      <c r="AT29" t="e">
        <f t="shared" si="11"/>
        <v>#DIV/0!</v>
      </c>
      <c r="AU29" t="e">
        <f t="shared" si="12"/>
        <v>#DIV/0!</v>
      </c>
      <c r="AV29" t="e">
        <f t="shared" si="13"/>
        <v>#DIV/0!</v>
      </c>
      <c r="AW29">
        <f t="shared" si="14"/>
        <v>0</v>
      </c>
    </row>
    <row r="30" spans="1:49" x14ac:dyDescent="0.35">
      <c r="A30" s="5" t="s">
        <v>49</v>
      </c>
      <c r="B30" s="5">
        <v>28</v>
      </c>
      <c r="C30" s="5">
        <v>46.8</v>
      </c>
      <c r="D30">
        <v>63.36</v>
      </c>
      <c r="E30">
        <v>6239515.5995277781</v>
      </c>
      <c r="F30">
        <v>2192988.4985748171</v>
      </c>
      <c r="G30">
        <v>18610112.187536605</v>
      </c>
      <c r="H30">
        <v>229750257.17802525</v>
      </c>
      <c r="I30">
        <v>210002772.18853891</v>
      </c>
      <c r="J30">
        <v>247211498.10894275</v>
      </c>
      <c r="K30">
        <v>3.5583379726114318E-4</v>
      </c>
      <c r="L30">
        <v>1.260630238332796E-4</v>
      </c>
      <c r="M30">
        <v>1.0919003422050918E-3</v>
      </c>
      <c r="N30">
        <v>2.9303959774447077E-4</v>
      </c>
      <c r="O30">
        <v>1.0381660786270084E-4</v>
      </c>
      <c r="P30">
        <v>8.9921204652184067E-4</v>
      </c>
      <c r="Q30">
        <v>1.0058571831029589E-2</v>
      </c>
      <c r="R30">
        <v>9.2000381773060542E-3</v>
      </c>
      <c r="S30">
        <v>1.0811499069108806E-2</v>
      </c>
      <c r="T30">
        <v>3.4979631844056974E-4</v>
      </c>
      <c r="U30">
        <v>9.6746101263607501E-3</v>
      </c>
      <c r="V30">
        <v>2.6828079843628267E-4</v>
      </c>
      <c r="W30">
        <v>2.8820063472369842E-4</v>
      </c>
      <c r="X30">
        <v>2.4848439422171554E-4</v>
      </c>
      <c r="Y30">
        <v>5.3757236482847278E-3</v>
      </c>
      <c r="Z30">
        <v>6.1182366387252645E-3</v>
      </c>
      <c r="AA30">
        <v>4.6350316325513294E-3</v>
      </c>
      <c r="AB30" s="7">
        <f t="shared" si="1"/>
        <v>24.605026138258069</v>
      </c>
      <c r="AC30" s="7">
        <f t="shared" si="2"/>
        <v>46.555796005739005</v>
      </c>
      <c r="AD30">
        <f t="shared" si="3"/>
        <v>1.0414405628290732E-2</v>
      </c>
      <c r="AE30">
        <f t="shared" si="4"/>
        <v>9.9428909247970335E-3</v>
      </c>
      <c r="AF30">
        <f t="shared" si="5"/>
        <v>1.6967131472738117</v>
      </c>
      <c r="AG30">
        <f t="shared" si="6"/>
        <v>3.8172586637435018</v>
      </c>
      <c r="AH30">
        <f t="shared" si="7"/>
        <v>4.5275238964461693</v>
      </c>
      <c r="AI30" s="6">
        <v>8.2721350660740729</v>
      </c>
      <c r="AJ30">
        <v>804.13278609996883</v>
      </c>
      <c r="AK30">
        <v>1379.5339958656787</v>
      </c>
      <c r="AL30">
        <f>533.9*100</f>
        <v>53390</v>
      </c>
      <c r="AM30">
        <v>1.907</v>
      </c>
      <c r="AN30">
        <f t="shared" si="8"/>
        <v>2.6307713301158491</v>
      </c>
      <c r="AO30" s="1">
        <f t="shared" si="9"/>
        <v>83020829.327263921</v>
      </c>
      <c r="AP30" s="1">
        <f t="shared" si="10"/>
        <v>1554.9883747380393</v>
      </c>
      <c r="AR30" s="6">
        <v>627.41795820000004</v>
      </c>
      <c r="AS30">
        <v>976.81481970000004</v>
      </c>
      <c r="AT30">
        <f t="shared" si="11"/>
        <v>0.58290175415022172</v>
      </c>
      <c r="AU30">
        <f t="shared" si="12"/>
        <v>0.45480427454510514</v>
      </c>
      <c r="AV30">
        <f t="shared" si="13"/>
        <v>0.70807593189251838</v>
      </c>
      <c r="AW30">
        <f t="shared" si="14"/>
        <v>906.40545131800548</v>
      </c>
    </row>
    <row r="31" spans="1:49" x14ac:dyDescent="0.35">
      <c r="A31" s="5" t="s">
        <v>50</v>
      </c>
      <c r="B31" s="5">
        <v>29</v>
      </c>
      <c r="C31" s="5">
        <v>27.1</v>
      </c>
      <c r="D31">
        <v>23.34</v>
      </c>
      <c r="E31">
        <v>90363608.195221096</v>
      </c>
      <c r="F31">
        <v>50748500.617180847</v>
      </c>
      <c r="G31">
        <v>155477251.43834484</v>
      </c>
      <c r="H31">
        <v>1721872433.7543705</v>
      </c>
      <c r="I31">
        <v>1581142026.0192628</v>
      </c>
      <c r="J31">
        <v>1849139518.069273</v>
      </c>
      <c r="K31">
        <v>5.1306462222367871E-3</v>
      </c>
      <c r="L31">
        <v>2.6918275566142446E-3</v>
      </c>
      <c r="M31">
        <v>9.2298045442528367E-3</v>
      </c>
      <c r="N31">
        <v>4.2252380653714696E-3</v>
      </c>
      <c r="O31">
        <v>2.2167991642705548E-3</v>
      </c>
      <c r="P31">
        <v>7.6010155070317465E-3</v>
      </c>
      <c r="Q31">
        <v>7.5399781756512615E-2</v>
      </c>
      <c r="R31">
        <v>6.9273717236611881E-2</v>
      </c>
      <c r="S31">
        <v>8.090337952911969E-2</v>
      </c>
      <c r="T31">
        <v>5.0551587168869436E-3</v>
      </c>
      <c r="U31">
        <v>7.353801054288811E-2</v>
      </c>
      <c r="V31">
        <v>4.116503606236009E-3</v>
      </c>
      <c r="W31">
        <v>4.204105020801212E-3</v>
      </c>
      <c r="X31">
        <v>4.0316444144770985E-3</v>
      </c>
      <c r="Y31">
        <v>5.5315517679265729E-2</v>
      </c>
      <c r="Z31">
        <v>5.8046201074031023E-2</v>
      </c>
      <c r="AA31">
        <v>5.2201811620992494E-2</v>
      </c>
      <c r="AB31" s="7">
        <f t="shared" si="1"/>
        <v>19.766371955356661</v>
      </c>
      <c r="AC31" s="7">
        <f t="shared" si="2"/>
        <v>26.637032109860343</v>
      </c>
      <c r="AD31">
        <f t="shared" si="3"/>
        <v>8.0530427978749403E-2</v>
      </c>
      <c r="AE31">
        <f t="shared" si="4"/>
        <v>7.7654514149124124E-2</v>
      </c>
      <c r="AF31">
        <f t="shared" si="5"/>
        <v>1.4713059930476646</v>
      </c>
      <c r="AG31">
        <f t="shared" si="6"/>
        <v>2.46919973805322</v>
      </c>
      <c r="AH31">
        <f t="shared" si="7"/>
        <v>3.5712138899648949</v>
      </c>
      <c r="AI31" s="6">
        <v>20.147154263086232</v>
      </c>
      <c r="AJ31">
        <v>127.37958228294373</v>
      </c>
      <c r="AK31">
        <v>214.33507992689749</v>
      </c>
      <c r="AL31">
        <v>439000</v>
      </c>
      <c r="AM31">
        <v>81.819000000000003</v>
      </c>
      <c r="AN31">
        <f t="shared" si="8"/>
        <v>17.536681904538824</v>
      </c>
      <c r="AO31" s="1">
        <f t="shared" si="9"/>
        <v>553415592.87067449</v>
      </c>
      <c r="AP31" s="1">
        <f t="shared" si="10"/>
        <v>1260.6277741928805</v>
      </c>
      <c r="AR31" s="6">
        <v>107.09468</v>
      </c>
      <c r="AS31">
        <v>150.71047429999999</v>
      </c>
      <c r="AT31">
        <f t="shared" si="11"/>
        <v>0.59430113972191878</v>
      </c>
      <c r="AU31">
        <f t="shared" si="12"/>
        <v>0.49966006514904793</v>
      </c>
      <c r="AV31">
        <f t="shared" si="13"/>
        <v>0.70315355914394539</v>
      </c>
      <c r="AW31">
        <f t="shared" si="14"/>
        <v>749.19252296793434</v>
      </c>
    </row>
    <row r="32" spans="1:49" x14ac:dyDescent="0.35">
      <c r="A32" s="5" t="s">
        <v>51</v>
      </c>
      <c r="B32" s="5">
        <v>30</v>
      </c>
      <c r="C32" s="5">
        <v>61.1</v>
      </c>
      <c r="D32">
        <v>26.21</v>
      </c>
      <c r="E32">
        <v>93874287.48217915</v>
      </c>
      <c r="F32">
        <v>56179365.172222994</v>
      </c>
      <c r="G32">
        <v>147366977.72190517</v>
      </c>
      <c r="H32">
        <v>590927250.76484513</v>
      </c>
      <c r="I32">
        <v>517816407.63175434</v>
      </c>
      <c r="J32">
        <v>654862467.83801532</v>
      </c>
      <c r="K32">
        <v>6.1041878411486989E-3</v>
      </c>
      <c r="L32">
        <v>3.5047429550885759E-3</v>
      </c>
      <c r="M32">
        <v>9.7782614917420376E-3</v>
      </c>
      <c r="N32">
        <v>5.0269782221224581E-3</v>
      </c>
      <c r="O32">
        <v>2.8862589041905918E-3</v>
      </c>
      <c r="P32">
        <v>8.0526859343757941E-3</v>
      </c>
      <c r="Q32">
        <v>2.5936925757778902E-2</v>
      </c>
      <c r="R32">
        <v>2.2733149349649207E-2</v>
      </c>
      <c r="S32">
        <v>2.8731073932692575E-2</v>
      </c>
      <c r="T32">
        <v>6.0134711942719105E-3</v>
      </c>
      <c r="U32">
        <v>2.5103665183600469E-2</v>
      </c>
      <c r="V32">
        <v>3.9372808261791039E-3</v>
      </c>
      <c r="W32">
        <v>4.1964271270520529E-3</v>
      </c>
      <c r="X32">
        <v>3.6748660908547046E-3</v>
      </c>
      <c r="Y32">
        <v>1.5575939974155021E-2</v>
      </c>
      <c r="Z32">
        <v>1.7469081156567277E-2</v>
      </c>
      <c r="AA32">
        <v>1.3509671457098592E-2</v>
      </c>
      <c r="AB32" s="7">
        <f t="shared" si="1"/>
        <v>35.498694852775401</v>
      </c>
      <c r="AC32" s="7">
        <f t="shared" si="2"/>
        <v>39.946853687995208</v>
      </c>
      <c r="AD32">
        <f t="shared" si="3"/>
        <v>3.2041113598927598E-2</v>
      </c>
      <c r="AE32">
        <f t="shared" si="4"/>
        <v>2.9040946009779571E-2</v>
      </c>
      <c r="AF32">
        <f t="shared" si="5"/>
        <v>1.4861378653071853</v>
      </c>
      <c r="AG32">
        <f t="shared" si="6"/>
        <v>3.2126420145553425</v>
      </c>
      <c r="AH32">
        <f t="shared" si="7"/>
        <v>9.3634934999526394</v>
      </c>
      <c r="AI32" s="6">
        <v>24.099920869514431</v>
      </c>
      <c r="AJ32">
        <v>421.14822882906469</v>
      </c>
      <c r="AK32">
        <v>672.70455965021881</v>
      </c>
      <c r="AL32">
        <v>126400</v>
      </c>
      <c r="AM32">
        <v>20.823</v>
      </c>
      <c r="AN32">
        <f t="shared" si="8"/>
        <v>14.007727045596507</v>
      </c>
      <c r="AO32" s="1">
        <f t="shared" si="9"/>
        <v>442050247.01411635</v>
      </c>
      <c r="AP32" s="1">
        <f t="shared" si="10"/>
        <v>3497.232966883832</v>
      </c>
      <c r="AR32" s="6">
        <v>348.7780803</v>
      </c>
      <c r="AS32">
        <v>493.79046579999999</v>
      </c>
      <c r="AT32">
        <f t="shared" si="11"/>
        <v>0.62605228816651104</v>
      </c>
      <c r="AU32">
        <f t="shared" si="12"/>
        <v>0.51847140813398318</v>
      </c>
      <c r="AV32">
        <f t="shared" si="13"/>
        <v>0.73403763764698216</v>
      </c>
      <c r="AW32">
        <f t="shared" si="14"/>
        <v>2189.4507011689789</v>
      </c>
    </row>
    <row r="33" spans="1:49" x14ac:dyDescent="0.35">
      <c r="A33" s="5" t="s">
        <v>52</v>
      </c>
      <c r="B33" s="5">
        <v>31</v>
      </c>
      <c r="C33" s="5">
        <v>32.200000000000003</v>
      </c>
      <c r="D33">
        <v>9.1999999999999993</v>
      </c>
      <c r="E33">
        <v>357339625.56875676</v>
      </c>
      <c r="F33">
        <v>180515176.09364709</v>
      </c>
      <c r="G33">
        <v>657939505.48188436</v>
      </c>
      <c r="H33">
        <v>1064278648.080019</v>
      </c>
      <c r="I33">
        <v>836268442.10621607</v>
      </c>
      <c r="J33">
        <v>1230439898.1483932</v>
      </c>
      <c r="K33">
        <v>2.0381509522335622E-2</v>
      </c>
      <c r="L33">
        <v>9.7236085960432928E-3</v>
      </c>
      <c r="M33">
        <v>3.894975784242205E-2</v>
      </c>
      <c r="N33">
        <v>1.6784772547805804E-2</v>
      </c>
      <c r="O33">
        <v>8.0076776673297673E-3</v>
      </c>
      <c r="P33">
        <v>3.2076271164347574E-2</v>
      </c>
      <c r="Q33">
        <v>4.6606350945276744E-2</v>
      </c>
      <c r="R33">
        <v>3.6625615279257423E-2</v>
      </c>
      <c r="S33">
        <v>5.3848595005248301E-2</v>
      </c>
      <c r="T33">
        <v>2.0164826618627386E-2</v>
      </c>
      <c r="U33">
        <v>4.5636045944104767E-2</v>
      </c>
      <c r="V33">
        <v>1.7692903928832923E-2</v>
      </c>
      <c r="W33">
        <v>1.853888065761277E-2</v>
      </c>
      <c r="X33">
        <v>1.6588140066074963E-2</v>
      </c>
      <c r="Y33">
        <v>3.8534370143188196E-2</v>
      </c>
      <c r="Z33">
        <v>4.2289808131876563E-2</v>
      </c>
      <c r="AA33">
        <v>3.3178233309603122E-2</v>
      </c>
      <c r="AB33" s="7">
        <f t="shared" si="1"/>
        <v>13.191395811759278</v>
      </c>
      <c r="AC33" s="7">
        <f t="shared" si="2"/>
        <v>17.31948680463384</v>
      </c>
      <c r="AD33">
        <f t="shared" si="3"/>
        <v>6.6987860467612362E-2</v>
      </c>
      <c r="AE33">
        <f t="shared" si="4"/>
        <v>6.332894987293769E-2</v>
      </c>
      <c r="AF33">
        <f t="shared" si="5"/>
        <v>1.0631347176261841</v>
      </c>
      <c r="AG33">
        <f t="shared" si="6"/>
        <v>2.0819158365589914</v>
      </c>
      <c r="AH33">
        <f t="shared" si="7"/>
        <v>5.4620502418400179</v>
      </c>
      <c r="AI33" s="6">
        <v>12.07716136509239</v>
      </c>
      <c r="AJ33">
        <v>80.23072202082497</v>
      </c>
      <c r="AK33">
        <v>408.13165294897442</v>
      </c>
      <c r="AL33">
        <f>1903.1*100</f>
        <v>190310</v>
      </c>
      <c r="AM33">
        <v>48.631</v>
      </c>
      <c r="AN33">
        <f t="shared" si="8"/>
        <v>19.847850414561574</v>
      </c>
      <c r="AO33" s="1">
        <f t="shared" si="9"/>
        <v>626350524.24256837</v>
      </c>
      <c r="AP33" s="1">
        <f t="shared" si="10"/>
        <v>3291.2118345991717</v>
      </c>
      <c r="AR33" s="6">
        <v>41.410808619999997</v>
      </c>
      <c r="AS33">
        <v>140.81028180000001</v>
      </c>
      <c r="AT33">
        <f t="shared" si="11"/>
        <v>0.19658049416435633</v>
      </c>
      <c r="AU33">
        <f t="shared" si="12"/>
        <v>0.10146433956000289</v>
      </c>
      <c r="AV33">
        <f t="shared" si="13"/>
        <v>0.34501191167744211</v>
      </c>
      <c r="AW33">
        <f t="shared" si="14"/>
        <v>646.98804884508286</v>
      </c>
    </row>
    <row r="34" spans="1:49" x14ac:dyDescent="0.35">
      <c r="A34" s="5" t="s">
        <v>53</v>
      </c>
      <c r="B34" s="5">
        <v>32</v>
      </c>
      <c r="C34" s="5">
        <v>97</v>
      </c>
      <c r="D34">
        <v>27.5</v>
      </c>
      <c r="E34">
        <v>66719507.411870226</v>
      </c>
      <c r="F34">
        <v>19574802.153279185</v>
      </c>
      <c r="G34">
        <v>164964960.32758799</v>
      </c>
      <c r="H34">
        <v>453601524.3008855</v>
      </c>
      <c r="I34">
        <v>374281776.58013672</v>
      </c>
      <c r="J34">
        <v>504474730.31240499</v>
      </c>
      <c r="K34">
        <v>3.8327943293472184E-3</v>
      </c>
      <c r="L34">
        <v>1.0645238647207585E-3</v>
      </c>
      <c r="M34">
        <v>9.9933848157889738E-3</v>
      </c>
      <c r="N34">
        <v>3.1564188594624151E-3</v>
      </c>
      <c r="O34">
        <v>8.7666671212297779E-4</v>
      </c>
      <c r="P34">
        <v>8.2298463188850354E-3</v>
      </c>
      <c r="Q34">
        <v>1.9864191056287939E-2</v>
      </c>
      <c r="R34">
        <v>1.6398126525548378E-2</v>
      </c>
      <c r="S34">
        <v>2.2070973309717544E-2</v>
      </c>
      <c r="T34">
        <v>3.7410963649269166E-3</v>
      </c>
      <c r="U34">
        <v>1.8957889985206536E-2</v>
      </c>
      <c r="V34">
        <v>3.1966969446279012E-3</v>
      </c>
      <c r="W34">
        <v>3.4553845366267267E-3</v>
      </c>
      <c r="X34">
        <v>2.9061177808288215E-3</v>
      </c>
      <c r="Y34">
        <v>1.2509091952724604E-2</v>
      </c>
      <c r="Z34">
        <v>1.4781573019944132E-2</v>
      </c>
      <c r="AA34">
        <v>1.0154954215127243E-2</v>
      </c>
      <c r="AB34" s="7">
        <f t="shared" si="1"/>
        <v>16.596178403020488</v>
      </c>
      <c r="AC34" s="7">
        <f t="shared" si="2"/>
        <v>37.026924895766669</v>
      </c>
      <c r="AD34">
        <f t="shared" si="3"/>
        <v>2.3696985385635159E-2</v>
      </c>
      <c r="AE34">
        <f t="shared" si="4"/>
        <v>2.2154586929834439E-2</v>
      </c>
      <c r="AF34">
        <f t="shared" si="5"/>
        <v>2.3924572137404283</v>
      </c>
      <c r="AG34">
        <f t="shared" si="6"/>
        <v>4.5624866802442199</v>
      </c>
      <c r="AH34">
        <f t="shared" si="7"/>
        <v>6.5088382792171728</v>
      </c>
      <c r="AI34" s="6">
        <v>29.490116528992704</v>
      </c>
      <c r="AJ34">
        <v>290.14843739673478</v>
      </c>
      <c r="AK34">
        <v>677.23468997760608</v>
      </c>
      <c r="AL34">
        <v>125610</v>
      </c>
      <c r="AM34">
        <v>11.176</v>
      </c>
      <c r="AN34">
        <f t="shared" si="8"/>
        <v>7.5687748951897253</v>
      </c>
      <c r="AO34" s="1">
        <f t="shared" si="9"/>
        <v>238852370.63243929</v>
      </c>
      <c r="AP34" s="1">
        <f t="shared" si="10"/>
        <v>1901.5394525311622</v>
      </c>
      <c r="AR34" s="6">
        <v>175.52158919999999</v>
      </c>
      <c r="AS34">
        <v>405.43713120000001</v>
      </c>
      <c r="AT34">
        <f t="shared" si="11"/>
        <v>0.42843115051641706</v>
      </c>
      <c r="AU34">
        <f t="shared" si="12"/>
        <v>0.25917394929341836</v>
      </c>
      <c r="AV34">
        <f t="shared" si="13"/>
        <v>0.59866562832657977</v>
      </c>
      <c r="AW34">
        <f t="shared" si="14"/>
        <v>814.67873540028347</v>
      </c>
    </row>
    <row r="35" spans="1:49" x14ac:dyDescent="0.35">
      <c r="A35" s="5" t="s">
        <v>55</v>
      </c>
      <c r="B35" s="5">
        <v>33</v>
      </c>
      <c r="C35" s="5">
        <v>3.6</v>
      </c>
      <c r="D35">
        <v>1.22</v>
      </c>
      <c r="E35">
        <v>62882244.00330396</v>
      </c>
      <c r="F35">
        <v>18378915.524623305</v>
      </c>
      <c r="G35">
        <v>144629566.06213388</v>
      </c>
      <c r="H35">
        <v>194693050.96695283</v>
      </c>
      <c r="I35">
        <v>140266633.70718566</v>
      </c>
      <c r="J35">
        <v>233920143.94662467</v>
      </c>
      <c r="K35">
        <v>3.5835897710515281E-3</v>
      </c>
      <c r="L35">
        <v>9.9895446141883503E-4</v>
      </c>
      <c r="M35">
        <v>8.5848294549668216E-3</v>
      </c>
      <c r="N35">
        <v>2.951191576160082E-3</v>
      </c>
      <c r="O35">
        <v>8.226683799919816E-4</v>
      </c>
      <c r="P35">
        <v>7.0698595511491449E-3</v>
      </c>
      <c r="Q35">
        <v>8.5269144732448236E-3</v>
      </c>
      <c r="R35">
        <v>6.1430782802915709E-3</v>
      </c>
      <c r="S35">
        <v>1.023935727111149E-2</v>
      </c>
      <c r="T35">
        <v>3.532936255873816E-3</v>
      </c>
      <c r="U35">
        <v>8.309046318282446E-3</v>
      </c>
      <c r="V35">
        <v>3.5763886271199725E-3</v>
      </c>
      <c r="W35">
        <v>3.5835878154035889E-3</v>
      </c>
      <c r="X35">
        <v>3.5364349917521437E-3</v>
      </c>
      <c r="Y35">
        <v>8.4414500370230666E-3</v>
      </c>
      <c r="Z35">
        <v>8.5165227600651344E-3</v>
      </c>
      <c r="AA35">
        <v>8.2619476009891842E-3</v>
      </c>
      <c r="AB35" s="7">
        <f t="shared" ref="AB35:AB54" si="15">100-(V35/K35)*100</f>
        <v>0.20094777559995691</v>
      </c>
      <c r="AC35" s="7">
        <f t="shared" ref="AC35:AC54" si="16">100-(Y35/Q35)*100</f>
        <v>1.0022902949234549</v>
      </c>
      <c r="AD35">
        <f t="shared" ref="AD35:AD54" si="17">K35+Q35</f>
        <v>1.2110504244296352E-2</v>
      </c>
      <c r="AE35">
        <f t="shared" ref="AE35:AE54" si="18">U35+V35</f>
        <v>1.1885434945402418E-2</v>
      </c>
      <c r="AF35">
        <f t="shared" ref="AF35:AF54" si="19">100-(T35/K35)*100</f>
        <v>1.4134853153922506</v>
      </c>
      <c r="AG35">
        <f t="shared" ref="AG35:AG54" si="20">100-(U35/Q35)*100</f>
        <v>2.5550643863731608</v>
      </c>
      <c r="AH35">
        <f t="shared" ref="AH35:AH54" si="21">100-(AE35/AD35)*100</f>
        <v>1.8584634822281174</v>
      </c>
      <c r="AI35" s="6">
        <v>11.547747940679335</v>
      </c>
      <c r="AJ35">
        <v>0.42940951129855398</v>
      </c>
      <c r="AK35">
        <v>16.058686264807438</v>
      </c>
      <c r="AL35">
        <f>1839.1*100</f>
        <v>183910</v>
      </c>
      <c r="AM35">
        <v>90.811000000000007</v>
      </c>
      <c r="AN35">
        <f t="shared" ref="AN35:AN54" si="22">AM35*AK35*1000/1000/1000</f>
        <v>1.4583053583934285</v>
      </c>
      <c r="AO35" s="1">
        <f t="shared" ref="AO35:AO54" si="23">AN35*60*60*24*365.25</f>
        <v>46020617.178036459</v>
      </c>
      <c r="AP35" s="1">
        <f t="shared" si="10"/>
        <v>250.23444716457212</v>
      </c>
      <c r="AR35" s="6">
        <v>0.10776952099999999</v>
      </c>
      <c r="AS35">
        <v>1.2719666519999999</v>
      </c>
      <c r="AT35">
        <f t="shared" si="11"/>
        <v>2.6740014981150955E-2</v>
      </c>
      <c r="AU35">
        <f t="shared" si="12"/>
        <v>6.7109799159708709E-3</v>
      </c>
      <c r="AV35">
        <f t="shared" si="13"/>
        <v>7.920739162751507E-2</v>
      </c>
      <c r="AW35">
        <f t="shared" si="14"/>
        <v>6.691272865980685</v>
      </c>
    </row>
    <row r="36" spans="1:49" x14ac:dyDescent="0.35">
      <c r="A36" s="5" t="s">
        <v>54</v>
      </c>
      <c r="B36" s="5">
        <v>34</v>
      </c>
      <c r="C36" s="5">
        <v>126.3</v>
      </c>
      <c r="D36">
        <v>75.77</v>
      </c>
      <c r="E36">
        <v>26012441.951370426</v>
      </c>
      <c r="F36">
        <v>7912985.3910905002</v>
      </c>
      <c r="G36">
        <v>63028981.928755015</v>
      </c>
      <c r="H36">
        <v>373058845.48147798</v>
      </c>
      <c r="I36">
        <v>333562121.02736342</v>
      </c>
      <c r="J36">
        <v>400896239.82528538</v>
      </c>
      <c r="K36">
        <v>1.5111908655991906E-3</v>
      </c>
      <c r="L36">
        <v>4.3437709281917005E-4</v>
      </c>
      <c r="M36">
        <v>3.8094465766669713E-3</v>
      </c>
      <c r="N36">
        <v>1.2445101246110982E-3</v>
      </c>
      <c r="O36">
        <v>3.5772231173343414E-4</v>
      </c>
      <c r="P36">
        <v>3.1371912984316233E-3</v>
      </c>
      <c r="Q36">
        <v>1.6324266555462728E-2</v>
      </c>
      <c r="R36">
        <v>1.4607029787396095E-2</v>
      </c>
      <c r="S36">
        <v>1.7519053968898458E-2</v>
      </c>
      <c r="T36">
        <v>1.4901633389757373E-3</v>
      </c>
      <c r="U36">
        <v>1.5796595152750365E-2</v>
      </c>
      <c r="V36">
        <v>1.3416485140492938E-3</v>
      </c>
      <c r="W36">
        <v>1.4220378838630595E-3</v>
      </c>
      <c r="X36">
        <v>1.2588957740715021E-3</v>
      </c>
      <c r="Y36">
        <v>1.1425645358854621E-2</v>
      </c>
      <c r="Z36">
        <v>1.2344840071734496E-2</v>
      </c>
      <c r="AA36">
        <v>1.0508172094429192E-2</v>
      </c>
      <c r="AB36" s="7">
        <f t="shared" si="15"/>
        <v>11.219122310051347</v>
      </c>
      <c r="AC36" s="7">
        <f t="shared" si="16"/>
        <v>30.008216172927177</v>
      </c>
      <c r="AD36">
        <f t="shared" si="17"/>
        <v>1.783545742106192E-2</v>
      </c>
      <c r="AE36">
        <f t="shared" si="18"/>
        <v>1.7138243666799658E-2</v>
      </c>
      <c r="AF36">
        <f t="shared" si="19"/>
        <v>1.3914540579965546</v>
      </c>
      <c r="AG36">
        <f t="shared" si="20"/>
        <v>3.232435594699254</v>
      </c>
      <c r="AH36">
        <f t="shared" si="21"/>
        <v>3.9091442277164248</v>
      </c>
      <c r="AI36" s="6">
        <v>22.279341962123844</v>
      </c>
      <c r="AJ36">
        <v>470.83412535701194</v>
      </c>
      <c r="AK36">
        <v>1004.7640308341909</v>
      </c>
      <c r="AL36">
        <v>57800</v>
      </c>
      <c r="AM36">
        <v>2.9369999999999998</v>
      </c>
      <c r="AN36">
        <f t="shared" si="22"/>
        <v>2.9509919585600182</v>
      </c>
      <c r="AO36" s="1">
        <f t="shared" si="23"/>
        <v>93126223.831453636</v>
      </c>
      <c r="AP36" s="1">
        <f t="shared" si="10"/>
        <v>1611.1803431047342</v>
      </c>
      <c r="AR36" s="6">
        <v>319.8357292</v>
      </c>
      <c r="AS36">
        <v>627.95199279999997</v>
      </c>
      <c r="AT36">
        <f t="shared" si="11"/>
        <v>0.46860169244524874</v>
      </c>
      <c r="AU36">
        <f t="shared" si="12"/>
        <v>0.31831924649458343</v>
      </c>
      <c r="AV36">
        <f t="shared" si="13"/>
        <v>0.62497459456092574</v>
      </c>
      <c r="AW36">
        <f t="shared" si="14"/>
        <v>755.00183561339497</v>
      </c>
    </row>
    <row r="37" spans="1:49" x14ac:dyDescent="0.35">
      <c r="A37" s="5" t="s">
        <v>56</v>
      </c>
      <c r="B37" s="5">
        <v>35</v>
      </c>
      <c r="C37" s="5">
        <v>43.2</v>
      </c>
      <c r="D37">
        <v>21.62</v>
      </c>
      <c r="E37">
        <v>7296991.3128215438</v>
      </c>
      <c r="F37">
        <v>2295108.3926864835</v>
      </c>
      <c r="G37">
        <v>28533647.287444454</v>
      </c>
      <c r="H37">
        <v>283285458.26943284</v>
      </c>
      <c r="I37">
        <v>248299940.9327192</v>
      </c>
      <c r="J37">
        <v>311318179.48144186</v>
      </c>
      <c r="K37">
        <v>4.1220235755953338E-4</v>
      </c>
      <c r="L37">
        <v>1.2316289195225301E-4</v>
      </c>
      <c r="M37">
        <v>1.656486721826765E-3</v>
      </c>
      <c r="N37">
        <v>3.3946076504902747E-4</v>
      </c>
      <c r="O37">
        <v>1.0142826396067895E-4</v>
      </c>
      <c r="P37">
        <v>1.364165535622042E-3</v>
      </c>
      <c r="Q37">
        <v>1.2407927216637585E-2</v>
      </c>
      <c r="R37">
        <v>1.0879603389576673E-2</v>
      </c>
      <c r="S37">
        <v>1.3625728264330905E-2</v>
      </c>
      <c r="T37">
        <v>3.9839137802574293E-4</v>
      </c>
      <c r="U37">
        <v>1.1505115514020154E-2</v>
      </c>
      <c r="V37">
        <v>3.9571136126284134E-4</v>
      </c>
      <c r="W37">
        <v>4.0401160305697943E-4</v>
      </c>
      <c r="X37">
        <v>3.7239491460309981E-4</v>
      </c>
      <c r="Y37">
        <v>1.2208779593086064E-2</v>
      </c>
      <c r="Z37">
        <v>1.2384509681070598E-2</v>
      </c>
      <c r="AA37">
        <v>1.0902568362753667E-2</v>
      </c>
      <c r="AB37" s="7">
        <f t="shared" si="15"/>
        <v>4.0007040217644203</v>
      </c>
      <c r="AC37" s="7">
        <f t="shared" si="16"/>
        <v>1.6050031570501773</v>
      </c>
      <c r="AD37">
        <f t="shared" si="17"/>
        <v>1.2820129574197118E-2</v>
      </c>
      <c r="AE37">
        <f t="shared" si="18"/>
        <v>1.1900826875282995E-2</v>
      </c>
      <c r="AF37">
        <f t="shared" si="19"/>
        <v>3.3505338532169304</v>
      </c>
      <c r="AG37">
        <f t="shared" si="20"/>
        <v>7.2760879948333752</v>
      </c>
      <c r="AH37">
        <f t="shared" si="21"/>
        <v>7.170775409044154</v>
      </c>
      <c r="AI37" s="6">
        <v>36.447036461482568</v>
      </c>
      <c r="AJ37">
        <v>6.5016128450000004</v>
      </c>
      <c r="AK37" s="6">
        <v>162.65349140000001</v>
      </c>
      <c r="AL37">
        <v>91690</v>
      </c>
      <c r="AM37">
        <v>22.927</v>
      </c>
      <c r="AN37">
        <f t="shared" si="22"/>
        <v>3.7291565973278002</v>
      </c>
      <c r="AO37" s="1">
        <f t="shared" si="23"/>
        <v>117683232.2358318</v>
      </c>
      <c r="AP37" s="1">
        <f t="shared" si="10"/>
        <v>1283.490372296126</v>
      </c>
      <c r="AR37" s="6">
        <v>0.49431607399999999</v>
      </c>
      <c r="AS37">
        <v>41.619225810000003</v>
      </c>
      <c r="AT37">
        <f t="shared" si="11"/>
        <v>3.9972168989666088E-2</v>
      </c>
      <c r="AU37">
        <f t="shared" si="12"/>
        <v>3.0390744751022294E-3</v>
      </c>
      <c r="AV37">
        <f t="shared" si="13"/>
        <v>0.25587662122572796</v>
      </c>
      <c r="AW37">
        <f t="shared" si="14"/>
        <v>51.303894058030195</v>
      </c>
    </row>
    <row r="38" spans="1:49" x14ac:dyDescent="0.35">
      <c r="A38" s="5" t="s">
        <v>57</v>
      </c>
      <c r="B38" s="5">
        <v>36</v>
      </c>
      <c r="C38" s="5">
        <v>13.9</v>
      </c>
      <c r="D38">
        <v>5.69</v>
      </c>
      <c r="E38">
        <v>39589049.996970788</v>
      </c>
      <c r="F38">
        <v>23222249.210101161</v>
      </c>
      <c r="G38">
        <v>67051707.503347225</v>
      </c>
      <c r="H38">
        <v>930957921.52005172</v>
      </c>
      <c r="I38">
        <v>852332661.02374268</v>
      </c>
      <c r="J38">
        <v>1003809222.104947</v>
      </c>
      <c r="K38">
        <v>2.2786671779584369E-3</v>
      </c>
      <c r="L38">
        <v>1.2609499251893142E-3</v>
      </c>
      <c r="M38">
        <v>4.0046111464455145E-3</v>
      </c>
      <c r="N38">
        <v>1.8765494406716534E-3</v>
      </c>
      <c r="O38">
        <v>1.0384293501559058E-3</v>
      </c>
      <c r="P38">
        <v>3.2979150617786601E-3</v>
      </c>
      <c r="Q38">
        <v>4.0777806700531334E-2</v>
      </c>
      <c r="R38">
        <v>3.7352262690665203E-2</v>
      </c>
      <c r="S38">
        <v>4.3933943049576193E-2</v>
      </c>
      <c r="T38">
        <v>2.2676882041795074E-3</v>
      </c>
      <c r="U38">
        <v>4.0316212873002341E-2</v>
      </c>
      <c r="V38">
        <v>1.6403385130679823E-3</v>
      </c>
      <c r="W38">
        <v>1.6873615826551451E-3</v>
      </c>
      <c r="X38">
        <v>1.5951504828962436E-3</v>
      </c>
      <c r="Y38">
        <v>2.4112882749797174E-2</v>
      </c>
      <c r="Z38">
        <v>2.6533673308106489E-2</v>
      </c>
      <c r="AA38">
        <v>2.1773130631178497E-2</v>
      </c>
      <c r="AB38" s="7">
        <f t="shared" si="15"/>
        <v>28.013247000922831</v>
      </c>
      <c r="AC38" s="7">
        <f t="shared" si="16"/>
        <v>40.86763192812186</v>
      </c>
      <c r="AD38">
        <f t="shared" si="17"/>
        <v>4.3056473878489772E-2</v>
      </c>
      <c r="AE38">
        <f t="shared" si="18"/>
        <v>4.1956551386070323E-2</v>
      </c>
      <c r="AF38">
        <f t="shared" si="19"/>
        <v>0.481815593129582</v>
      </c>
      <c r="AG38">
        <f t="shared" si="20"/>
        <v>1.1319731610846588</v>
      </c>
      <c r="AH38">
        <f t="shared" si="21"/>
        <v>2.5546042054524776</v>
      </c>
      <c r="AI38" s="6">
        <v>9.1312213698183822</v>
      </c>
      <c r="AJ38">
        <v>248.8770000603752</v>
      </c>
      <c r="AK38">
        <v>365.75914563201934</v>
      </c>
      <c r="AL38">
        <v>217560</v>
      </c>
      <c r="AM38">
        <v>45.262999999999998</v>
      </c>
      <c r="AN38">
        <f t="shared" si="22"/>
        <v>16.55535620874209</v>
      </c>
      <c r="AO38" s="1">
        <f t="shared" si="23"/>
        <v>522447309.09299934</v>
      </c>
      <c r="AP38" s="1">
        <f t="shared" si="10"/>
        <v>2401.3941399751761</v>
      </c>
      <c r="AR38" s="6">
        <v>216.01607670000001</v>
      </c>
      <c r="AS38">
        <v>282.54181599999998</v>
      </c>
      <c r="AT38">
        <f t="shared" si="11"/>
        <v>0.68043958170977303</v>
      </c>
      <c r="AU38">
        <f t="shared" si="12"/>
        <v>0.59059651489160059</v>
      </c>
      <c r="AV38">
        <f t="shared" si="13"/>
        <v>0.77248052269965073</v>
      </c>
      <c r="AW38">
        <f t="shared" si="14"/>
        <v>1634.0036241250093</v>
      </c>
    </row>
    <row r="39" spans="1:49" x14ac:dyDescent="0.35">
      <c r="A39" s="5" t="s">
        <v>58</v>
      </c>
      <c r="B39" s="5">
        <v>37</v>
      </c>
      <c r="C39" s="5">
        <v>137.69999999999999</v>
      </c>
      <c r="D39">
        <v>3.04</v>
      </c>
      <c r="E39">
        <v>251719975.82482484</v>
      </c>
      <c r="F39">
        <v>191988203.49174035</v>
      </c>
      <c r="G39">
        <v>319319974.90166819</v>
      </c>
      <c r="H39">
        <v>447120876.63491589</v>
      </c>
      <c r="I39">
        <v>386015417.12804663</v>
      </c>
      <c r="J39">
        <v>506487674.2414735</v>
      </c>
      <c r="K39">
        <v>1.4793806183571201E-2</v>
      </c>
      <c r="L39">
        <v>1.1004699112307696E-2</v>
      </c>
      <c r="M39">
        <v>1.9119449906429119E-2</v>
      </c>
      <c r="N39">
        <v>1.218313450411746E-2</v>
      </c>
      <c r="O39">
        <v>9.0626933866063356E-3</v>
      </c>
      <c r="P39">
        <v>1.5745429334706334E-2</v>
      </c>
      <c r="Q39">
        <v>1.9564809357452344E-2</v>
      </c>
      <c r="R39">
        <v>1.690396142802876E-2</v>
      </c>
      <c r="S39">
        <v>2.2135565214025568E-2</v>
      </c>
      <c r="T39">
        <v>1.4379802138307326E-2</v>
      </c>
      <c r="U39">
        <v>1.912240119140797E-2</v>
      </c>
      <c r="V39">
        <v>1.3844264301315679E-2</v>
      </c>
      <c r="W39">
        <v>1.4127038155514306E-2</v>
      </c>
      <c r="X39">
        <v>1.3484024803374468E-2</v>
      </c>
      <c r="Y39">
        <v>1.6466559545891855E-2</v>
      </c>
      <c r="Z39">
        <v>1.7097705526735396E-2</v>
      </c>
      <c r="AA39">
        <v>1.5711632884973178E-2</v>
      </c>
      <c r="AB39" s="7">
        <f t="shared" si="15"/>
        <v>6.4185096821803995</v>
      </c>
      <c r="AC39" s="7">
        <f t="shared" si="16"/>
        <v>15.835829294090971</v>
      </c>
      <c r="AD39">
        <f t="shared" si="17"/>
        <v>3.4358615541023547E-2</v>
      </c>
      <c r="AE39">
        <f t="shared" si="18"/>
        <v>3.2966665492723646E-2</v>
      </c>
      <c r="AF39">
        <f t="shared" si="19"/>
        <v>2.7984958037616678</v>
      </c>
      <c r="AG39">
        <f t="shared" si="20"/>
        <v>2.2612444515124253</v>
      </c>
      <c r="AH39">
        <f t="shared" si="21"/>
        <v>4.0512402097166529</v>
      </c>
      <c r="AI39" s="6">
        <v>47.001297113805258</v>
      </c>
      <c r="AJ39">
        <v>102.8731232026294</v>
      </c>
      <c r="AK39">
        <v>310.44567733401919</v>
      </c>
      <c r="AL39">
        <v>114500</v>
      </c>
      <c r="AM39">
        <v>34.475999999999999</v>
      </c>
      <c r="AN39">
        <f t="shared" si="22"/>
        <v>10.702925171767646</v>
      </c>
      <c r="AO39" s="1">
        <f t="shared" si="23"/>
        <v>337758631.40057468</v>
      </c>
      <c r="AP39" s="1">
        <f t="shared" si="10"/>
        <v>2949.8570427997788</v>
      </c>
      <c r="AR39" s="6">
        <v>64.958816720000002</v>
      </c>
      <c r="AS39">
        <v>157.29843919999999</v>
      </c>
      <c r="AT39">
        <f t="shared" si="11"/>
        <v>0.33137238078514025</v>
      </c>
      <c r="AU39">
        <f t="shared" si="12"/>
        <v>0.20924374685400621</v>
      </c>
      <c r="AV39">
        <f t="shared" si="13"/>
        <v>0.50668587351840366</v>
      </c>
      <c r="AW39">
        <f t="shared" si="14"/>
        <v>977.50115124837635</v>
      </c>
    </row>
    <row r="40" spans="1:49" x14ac:dyDescent="0.35">
      <c r="A40" s="5" t="s">
        <v>59</v>
      </c>
      <c r="B40" s="5">
        <v>38</v>
      </c>
      <c r="C40" s="5">
        <v>9.6</v>
      </c>
      <c r="D40">
        <v>7.21</v>
      </c>
      <c r="E40">
        <v>276539243.5639236</v>
      </c>
      <c r="F40">
        <v>130409182.59368569</v>
      </c>
      <c r="G40">
        <v>502455809.19287783</v>
      </c>
      <c r="H40">
        <v>1070206325.4413755</v>
      </c>
      <c r="I40">
        <v>906163247.79434252</v>
      </c>
      <c r="J40">
        <v>1199828627.3161061</v>
      </c>
      <c r="K40">
        <v>1.5912420695896684E-2</v>
      </c>
      <c r="L40">
        <v>7.0452352430900225E-3</v>
      </c>
      <c r="M40">
        <v>3.0333330091743549E-2</v>
      </c>
      <c r="N40">
        <v>1.3104346455444327E-2</v>
      </c>
      <c r="O40">
        <v>5.8019584354859011E-3</v>
      </c>
      <c r="P40">
        <v>2.4980389487318216E-2</v>
      </c>
      <c r="Q40">
        <v>4.6875898882105714E-2</v>
      </c>
      <c r="R40">
        <v>3.9706541113417079E-2</v>
      </c>
      <c r="S40">
        <v>5.2511254562936531E-2</v>
      </c>
      <c r="T40">
        <v>1.5660275214797417E-2</v>
      </c>
      <c r="U40">
        <v>4.5516890704378067E-2</v>
      </c>
      <c r="V40">
        <v>1.5089633519731298E-2</v>
      </c>
      <c r="W40">
        <v>1.5346829970496106E-2</v>
      </c>
      <c r="X40">
        <v>1.4810344285598695E-2</v>
      </c>
      <c r="Y40">
        <v>4.3493357809244397E-2</v>
      </c>
      <c r="Z40">
        <v>4.4948666059835177E-2</v>
      </c>
      <c r="AA40">
        <v>4.1756424360031914E-2</v>
      </c>
      <c r="AB40" s="7">
        <f t="shared" si="15"/>
        <v>5.1707228704527495</v>
      </c>
      <c r="AC40" s="7">
        <f t="shared" si="16"/>
        <v>7.2159492479675151</v>
      </c>
      <c r="AD40">
        <f t="shared" si="17"/>
        <v>6.2788319578002405E-2</v>
      </c>
      <c r="AE40">
        <f t="shared" si="18"/>
        <v>6.0606524224109365E-2</v>
      </c>
      <c r="AF40">
        <f t="shared" si="19"/>
        <v>1.5845827980420779</v>
      </c>
      <c r="AG40">
        <f t="shared" si="20"/>
        <v>2.8991618510518435</v>
      </c>
      <c r="AH40">
        <f t="shared" si="21"/>
        <v>3.4748427232274821</v>
      </c>
      <c r="AI40" s="6">
        <v>20.052270545361189</v>
      </c>
      <c r="AJ40">
        <v>10.861672063772797</v>
      </c>
      <c r="AK40">
        <v>38.266457027576159</v>
      </c>
      <c r="AL40">
        <v>458710</v>
      </c>
      <c r="AM40">
        <v>172.512</v>
      </c>
      <c r="AN40">
        <f t="shared" si="22"/>
        <v>6.6014230347412184</v>
      </c>
      <c r="AO40" s="1">
        <f t="shared" si="23"/>
        <v>208325067.56114948</v>
      </c>
      <c r="AP40" s="1">
        <f t="shared" si="10"/>
        <v>454.154187964399</v>
      </c>
      <c r="AR40" s="6">
        <v>6.2839586690000004</v>
      </c>
      <c r="AS40">
        <v>16.455143450000001</v>
      </c>
      <c r="AT40">
        <f t="shared" si="11"/>
        <v>0.28384315945282035</v>
      </c>
      <c r="AU40">
        <f t="shared" si="12"/>
        <v>0.16421584743190512</v>
      </c>
      <c r="AV40">
        <f t="shared" si="13"/>
        <v>0.43001481527651864</v>
      </c>
      <c r="AW40">
        <f t="shared" si="14"/>
        <v>128.90855959054505</v>
      </c>
    </row>
    <row r="41" spans="1:49" x14ac:dyDescent="0.35">
      <c r="A41" s="5" t="s">
        <v>60</v>
      </c>
      <c r="B41" s="5">
        <v>39</v>
      </c>
      <c r="C41" s="5"/>
      <c r="D41" s="5"/>
      <c r="E41">
        <v>117087782.39950354</v>
      </c>
      <c r="F41">
        <v>71078266.268071443</v>
      </c>
      <c r="G41">
        <v>177210679.8317101</v>
      </c>
      <c r="H41">
        <v>340007461.53632927</v>
      </c>
      <c r="I41">
        <v>287046356.7760151</v>
      </c>
      <c r="J41">
        <v>384089334.04667592</v>
      </c>
      <c r="K41">
        <v>6.7281959413793826E-3</v>
      </c>
      <c r="L41">
        <v>3.8146067716365948E-3</v>
      </c>
      <c r="M41">
        <v>1.0605959214491541E-2</v>
      </c>
      <c r="N41">
        <v>5.5408672458418457E-3</v>
      </c>
      <c r="O41">
        <v>3.1414408707595479E-3</v>
      </c>
      <c r="P41">
        <v>8.7343193531106804E-3</v>
      </c>
      <c r="Q41">
        <v>1.4888008203769698E-2</v>
      </c>
      <c r="R41">
        <v>1.2572835410025778E-2</v>
      </c>
      <c r="S41">
        <v>1.6806438357660488E-2</v>
      </c>
      <c r="T41">
        <v>6.6278631712227941E-3</v>
      </c>
      <c r="U41">
        <v>1.4376623463380473E-2</v>
      </c>
      <c r="V41">
        <v>5.837813684828096E-3</v>
      </c>
      <c r="W41">
        <v>6.0349958349222629E-3</v>
      </c>
      <c r="X41">
        <v>5.6183788076743096E-3</v>
      </c>
      <c r="Y41">
        <v>1.2286453963725736E-2</v>
      </c>
      <c r="Z41">
        <v>1.3136835557940364E-2</v>
      </c>
      <c r="AA41">
        <v>1.1182610924980961E-2</v>
      </c>
      <c r="AB41" s="7">
        <f t="shared" si="15"/>
        <v>13.233595815414745</v>
      </c>
      <c r="AC41" s="7">
        <f t="shared" si="16"/>
        <v>17.474159097959387</v>
      </c>
      <c r="AD41">
        <f t="shared" si="17"/>
        <v>2.161620414514908E-2</v>
      </c>
      <c r="AE41">
        <f t="shared" si="18"/>
        <v>2.0214437148208569E-2</v>
      </c>
      <c r="AF41">
        <f t="shared" si="19"/>
        <v>1.4912284218645766</v>
      </c>
      <c r="AG41">
        <f t="shared" si="20"/>
        <v>3.4348768041365076</v>
      </c>
      <c r="AH41">
        <f t="shared" si="21"/>
        <v>6.4847971805220226</v>
      </c>
      <c r="AI41" s="6">
        <v>22.95</v>
      </c>
      <c r="AJ41">
        <v>62.967140043578816</v>
      </c>
      <c r="AK41">
        <v>135.60713150771994</v>
      </c>
      <c r="AL41"/>
      <c r="AM41"/>
      <c r="AN41">
        <f t="shared" si="22"/>
        <v>0</v>
      </c>
      <c r="AO41" s="1">
        <f t="shared" si="23"/>
        <v>0</v>
      </c>
      <c r="AP41" s="1"/>
      <c r="AR41" s="6">
        <v>45.296693079999997</v>
      </c>
      <c r="AS41">
        <v>82.385775980000005</v>
      </c>
      <c r="AT41">
        <f t="shared" si="11"/>
        <v>0.46433501943070138</v>
      </c>
      <c r="AU41">
        <f t="shared" si="12"/>
        <v>0.33402884181958614</v>
      </c>
      <c r="AV41">
        <f t="shared" si="13"/>
        <v>0.6075327681074788</v>
      </c>
      <c r="AW41" t="e">
        <f t="shared" si="14"/>
        <v>#DIV/0!</v>
      </c>
    </row>
    <row r="42" spans="1:49" x14ac:dyDescent="0.35">
      <c r="A42" s="5" t="s">
        <v>61</v>
      </c>
      <c r="B42" s="5">
        <v>40</v>
      </c>
      <c r="C42" s="5">
        <v>44.8</v>
      </c>
      <c r="D42">
        <v>22.62</v>
      </c>
      <c r="E42">
        <v>10457974.785118673</v>
      </c>
      <c r="F42">
        <v>4400023.9834867725</v>
      </c>
      <c r="G42">
        <v>27083969.141672071</v>
      </c>
      <c r="H42">
        <v>181982386.04506832</v>
      </c>
      <c r="I42">
        <v>159976887.98512498</v>
      </c>
      <c r="J42">
        <v>199498529.02712673</v>
      </c>
      <c r="K42">
        <v>5.7335590611882993E-4</v>
      </c>
      <c r="L42">
        <v>2.2335024241533418E-4</v>
      </c>
      <c r="M42">
        <v>1.5588864464246269E-3</v>
      </c>
      <c r="N42">
        <v>4.7217545209785988E-4</v>
      </c>
      <c r="O42">
        <v>1.8393549375380456E-4</v>
      </c>
      <c r="P42">
        <v>1.2837888382320457E-3</v>
      </c>
      <c r="Q42">
        <v>7.969816340641216E-3</v>
      </c>
      <c r="R42">
        <v>7.008792085982379E-3</v>
      </c>
      <c r="S42">
        <v>8.7302850880840582E-3</v>
      </c>
      <c r="T42">
        <v>5.5370302774444694E-4</v>
      </c>
      <c r="U42">
        <v>7.3137658629886066E-3</v>
      </c>
      <c r="V42">
        <v>5.683408665351445E-4</v>
      </c>
      <c r="W42">
        <v>5.7224110467759127E-4</v>
      </c>
      <c r="X42">
        <v>5.4408334683631325E-4</v>
      </c>
      <c r="Y42">
        <v>7.7819724739529549E-3</v>
      </c>
      <c r="Z42">
        <v>7.9612893465648062E-3</v>
      </c>
      <c r="AA42">
        <v>7.0886410440380125E-3</v>
      </c>
      <c r="AB42" s="7">
        <f t="shared" si="15"/>
        <v>0.87468176924055285</v>
      </c>
      <c r="AC42" s="7">
        <f t="shared" si="16"/>
        <v>2.3569409715299372</v>
      </c>
      <c r="AD42">
        <f t="shared" si="17"/>
        <v>8.5431722467600463E-3</v>
      </c>
      <c r="AE42">
        <f t="shared" si="18"/>
        <v>7.8821067295237503E-3</v>
      </c>
      <c r="AF42">
        <f t="shared" si="19"/>
        <v>3.4276926712794449</v>
      </c>
      <c r="AG42">
        <f t="shared" si="20"/>
        <v>8.2316887819252571</v>
      </c>
      <c r="AH42">
        <f t="shared" si="21"/>
        <v>7.7379397036856119</v>
      </c>
      <c r="AI42" s="6">
        <v>39.321646676332328</v>
      </c>
      <c r="AJ42">
        <v>3.5976540309999998</v>
      </c>
      <c r="AK42" s="6">
        <v>123.4977325</v>
      </c>
      <c r="AL42">
        <v>82620</v>
      </c>
      <c r="AM42">
        <v>18.202999999999999</v>
      </c>
      <c r="AN42">
        <f t="shared" si="22"/>
        <v>2.2480292246975</v>
      </c>
      <c r="AO42" s="1">
        <f t="shared" si="23"/>
        <v>70942407.061313838</v>
      </c>
      <c r="AP42" s="1">
        <f t="shared" ref="AP42:AP54" si="24">AO42/AL42</f>
        <v>858.65900582563347</v>
      </c>
      <c r="AR42" s="6">
        <v>0.28358033199999999</v>
      </c>
      <c r="AS42">
        <v>22.62070005</v>
      </c>
      <c r="AT42">
        <f t="shared" si="11"/>
        <v>2.9131336731222979E-2</v>
      </c>
      <c r="AU42">
        <f t="shared" si="12"/>
        <v>2.2962391799379797E-3</v>
      </c>
      <c r="AV42">
        <f t="shared" si="13"/>
        <v>0.18316692616198441</v>
      </c>
      <c r="AW42">
        <f t="shared" si="14"/>
        <v>25.013884636003677</v>
      </c>
    </row>
    <row r="43" spans="1:49" x14ac:dyDescent="0.35">
      <c r="A43" s="5" t="s">
        <v>62</v>
      </c>
      <c r="B43" s="5">
        <v>41</v>
      </c>
      <c r="C43" s="5">
        <v>5.2</v>
      </c>
      <c r="D43">
        <v>1.29</v>
      </c>
      <c r="E43">
        <v>132752041.52926621</v>
      </c>
      <c r="F43">
        <v>60542345.726995036</v>
      </c>
      <c r="G43">
        <v>247583542.91404343</v>
      </c>
      <c r="H43">
        <v>320205884.99416548</v>
      </c>
      <c r="I43">
        <v>240029579.50424057</v>
      </c>
      <c r="J43">
        <v>380908654.56665814</v>
      </c>
      <c r="K43">
        <v>7.701494645285023E-3</v>
      </c>
      <c r="L43">
        <v>3.3373221557911684E-3</v>
      </c>
      <c r="M43">
        <v>1.4882610163620262E-2</v>
      </c>
      <c r="N43">
        <v>6.342407354940606E-3</v>
      </c>
      <c r="O43">
        <v>2.7483829518280206E-3</v>
      </c>
      <c r="P43">
        <v>1.2256267193569627E-2</v>
      </c>
      <c r="Q43">
        <v>1.4021607314988126E-2</v>
      </c>
      <c r="R43">
        <v>1.0511689719643752E-2</v>
      </c>
      <c r="S43">
        <v>1.6669712984605012E-2</v>
      </c>
      <c r="T43">
        <v>7.5283751336821924E-3</v>
      </c>
      <c r="U43">
        <v>1.3636614543163341E-2</v>
      </c>
      <c r="V43">
        <v>7.3440135483363467E-3</v>
      </c>
      <c r="W43">
        <v>7.4122148233795775E-3</v>
      </c>
      <c r="X43">
        <v>7.2216433214523515E-3</v>
      </c>
      <c r="Y43">
        <v>1.3447636464075662E-2</v>
      </c>
      <c r="Z43">
        <v>1.362035424992227E-2</v>
      </c>
      <c r="AA43">
        <v>1.3098130764172709E-2</v>
      </c>
      <c r="AB43" s="7">
        <f t="shared" si="15"/>
        <v>4.6417106472641905</v>
      </c>
      <c r="AC43" s="7">
        <f t="shared" si="16"/>
        <v>4.0934740077831862</v>
      </c>
      <c r="AD43">
        <f t="shared" si="17"/>
        <v>2.1723101960273147E-2</v>
      </c>
      <c r="AE43">
        <f t="shared" si="18"/>
        <v>2.0980628091499687E-2</v>
      </c>
      <c r="AF43">
        <f t="shared" si="19"/>
        <v>2.2478690121380112</v>
      </c>
      <c r="AG43">
        <f t="shared" si="20"/>
        <v>2.7457106961856965</v>
      </c>
      <c r="AH43">
        <f t="shared" si="21"/>
        <v>3.4178998475046711</v>
      </c>
      <c r="AI43" s="6">
        <v>9.9385518009710729</v>
      </c>
      <c r="AJ43">
        <v>4.5255871547022641</v>
      </c>
      <c r="AK43">
        <v>38.959918758259079</v>
      </c>
      <c r="AL43">
        <v>286120</v>
      </c>
      <c r="AM43">
        <v>65.695999999999998</v>
      </c>
      <c r="AN43">
        <f t="shared" si="22"/>
        <v>2.5595108227425887</v>
      </c>
      <c r="AO43" s="1">
        <f t="shared" si="23"/>
        <v>80772018.739781514</v>
      </c>
      <c r="AP43" s="1">
        <f t="shared" si="24"/>
        <v>282.30119788823401</v>
      </c>
      <c r="AR43" s="6">
        <v>3.262089515</v>
      </c>
      <c r="AS43">
        <v>7.3805222989999999</v>
      </c>
      <c r="AT43">
        <f t="shared" si="11"/>
        <v>0.11616007679027536</v>
      </c>
      <c r="AU43">
        <f t="shared" si="12"/>
        <v>8.3729371594453664E-2</v>
      </c>
      <c r="AV43">
        <f t="shared" si="13"/>
        <v>0.18943885239584618</v>
      </c>
      <c r="AW43">
        <f t="shared" si="14"/>
        <v>32.792128824683985</v>
      </c>
    </row>
    <row r="44" spans="1:49" x14ac:dyDescent="0.35">
      <c r="A44" s="5" t="s">
        <v>63</v>
      </c>
      <c r="B44" s="5">
        <v>42</v>
      </c>
      <c r="C44" s="5">
        <v>139.4</v>
      </c>
      <c r="D44">
        <v>53.89</v>
      </c>
      <c r="E44">
        <v>177659689.1016359</v>
      </c>
      <c r="F44">
        <v>102114643.32325098</v>
      </c>
      <c r="G44">
        <v>273614512.99655384</v>
      </c>
      <c r="H44">
        <v>929123278.08598006</v>
      </c>
      <c r="I44">
        <v>834125147.26359332</v>
      </c>
      <c r="J44">
        <v>1024423515.8987561</v>
      </c>
      <c r="K44">
        <v>1.0214563071883682E-2</v>
      </c>
      <c r="L44">
        <v>5.5487576726613976E-3</v>
      </c>
      <c r="M44">
        <v>1.6363697852448008E-2</v>
      </c>
      <c r="N44">
        <v>8.411993118021854E-3</v>
      </c>
      <c r="O44">
        <v>4.5695651421917404E-3</v>
      </c>
      <c r="P44">
        <v>1.3475986466721891E-2</v>
      </c>
      <c r="Q44">
        <v>4.0655806453463346E-2</v>
      </c>
      <c r="R44">
        <v>3.6526755186962231E-2</v>
      </c>
      <c r="S44">
        <v>4.4773995077792048E-2</v>
      </c>
      <c r="T44">
        <v>1.0046501806550636E-2</v>
      </c>
      <c r="U44">
        <v>3.9325027836097572E-2</v>
      </c>
      <c r="V44">
        <v>5.5811301297516349E-3</v>
      </c>
      <c r="W44">
        <v>5.6405824386626278E-3</v>
      </c>
      <c r="X44">
        <v>5.5284568115941176E-3</v>
      </c>
      <c r="Y44">
        <v>1.1813106407978254E-2</v>
      </c>
      <c r="Z44">
        <v>1.2029220240284117E-2</v>
      </c>
      <c r="AA44">
        <v>1.1610661230102848E-2</v>
      </c>
      <c r="AB44" s="7">
        <f t="shared" si="15"/>
        <v>45.361048823379477</v>
      </c>
      <c r="AC44" s="7">
        <f t="shared" si="16"/>
        <v>70.943618049982305</v>
      </c>
      <c r="AD44">
        <f t="shared" si="17"/>
        <v>5.0870369525347028E-2</v>
      </c>
      <c r="AE44">
        <f t="shared" si="18"/>
        <v>4.4906157965849208E-2</v>
      </c>
      <c r="AF44">
        <f t="shared" si="19"/>
        <v>1.6453103686406934</v>
      </c>
      <c r="AG44">
        <f t="shared" si="20"/>
        <v>3.2732805802021261</v>
      </c>
      <c r="AH44">
        <f t="shared" si="21"/>
        <v>11.724333074730367</v>
      </c>
      <c r="AI44" s="6">
        <v>23.325200036270662</v>
      </c>
      <c r="AJ44">
        <v>1623.3354531409946</v>
      </c>
      <c r="AK44">
        <v>1747.2918266463366</v>
      </c>
      <c r="AL44">
        <f>1634.3*100</f>
        <v>163430</v>
      </c>
      <c r="AM44">
        <v>9.298</v>
      </c>
      <c r="AN44">
        <f t="shared" si="22"/>
        <v>16.246319404157639</v>
      </c>
      <c r="AO44" s="1">
        <f t="shared" si="23"/>
        <v>512694849.22864515</v>
      </c>
      <c r="AP44" s="1">
        <f t="shared" si="24"/>
        <v>3137.091410565044</v>
      </c>
      <c r="AR44" s="6">
        <v>1604.615918</v>
      </c>
      <c r="AS44">
        <v>1640.140083</v>
      </c>
      <c r="AT44">
        <f t="shared" si="11"/>
        <v>0.92905800186608911</v>
      </c>
      <c r="AU44">
        <f t="shared" si="12"/>
        <v>0.91834454527256526</v>
      </c>
      <c r="AV44">
        <f t="shared" si="13"/>
        <v>0.93867553089171241</v>
      </c>
      <c r="AW44">
        <f t="shared" si="14"/>
        <v>2914.5398775708304</v>
      </c>
    </row>
    <row r="45" spans="1:49" x14ac:dyDescent="0.35">
      <c r="A45" s="5" t="s">
        <v>64</v>
      </c>
      <c r="B45" s="5">
        <v>43</v>
      </c>
      <c r="C45" s="5">
        <v>89.9</v>
      </c>
      <c r="D45">
        <v>26.13</v>
      </c>
      <c r="E45">
        <v>42252971.510185756</v>
      </c>
      <c r="F45">
        <v>20152079.066536903</v>
      </c>
      <c r="G45">
        <v>77467861.094228923</v>
      </c>
      <c r="H45">
        <v>130110337.47434328</v>
      </c>
      <c r="I45">
        <v>102840560.83674461</v>
      </c>
      <c r="J45">
        <v>149706000.77651662</v>
      </c>
      <c r="K45">
        <v>2.4688869772014179E-3</v>
      </c>
      <c r="L45">
        <v>1.1230315048403087E-3</v>
      </c>
      <c r="M45">
        <v>4.6786564178794236E-3</v>
      </c>
      <c r="N45">
        <v>2.0332010400482261E-3</v>
      </c>
      <c r="O45">
        <v>9.2484947457437193E-4</v>
      </c>
      <c r="P45">
        <v>3.8530111676654088E-3</v>
      </c>
      <c r="Q45">
        <v>5.6983471075989708E-3</v>
      </c>
      <c r="R45">
        <v>4.5054601380012599E-3</v>
      </c>
      <c r="S45">
        <v>6.5512305281337337E-3</v>
      </c>
      <c r="T45">
        <v>2.3907908899345434E-3</v>
      </c>
      <c r="U45">
        <v>5.3854929857285443E-3</v>
      </c>
      <c r="V45">
        <v>1.9816189067063329E-3</v>
      </c>
      <c r="W45">
        <v>2.1768537310057905E-3</v>
      </c>
      <c r="X45">
        <v>1.7603103127725598E-3</v>
      </c>
      <c r="Y45">
        <v>3.7912648640243277E-3</v>
      </c>
      <c r="Z45">
        <v>4.5269520287395974E-3</v>
      </c>
      <c r="AA45">
        <v>3.0369787460027275E-3</v>
      </c>
      <c r="AB45" s="7">
        <f t="shared" si="15"/>
        <v>19.736345770166551</v>
      </c>
      <c r="AC45" s="7">
        <f t="shared" si="16"/>
        <v>33.467288102395059</v>
      </c>
      <c r="AD45">
        <f t="shared" si="17"/>
        <v>8.1672340848003878E-3</v>
      </c>
      <c r="AE45">
        <f t="shared" si="18"/>
        <v>7.3671118924348768E-3</v>
      </c>
      <c r="AF45">
        <f t="shared" si="19"/>
        <v>3.1632103044020141</v>
      </c>
      <c r="AG45">
        <f t="shared" si="20"/>
        <v>5.4902608767588532</v>
      </c>
      <c r="AH45">
        <f t="shared" si="21"/>
        <v>9.7967339255596499</v>
      </c>
      <c r="AI45" s="6">
        <v>34.276524868859362</v>
      </c>
      <c r="AJ45">
        <v>163.09992457832712</v>
      </c>
      <c r="AK45">
        <v>523.57767848086405</v>
      </c>
      <c r="AL45">
        <v>37900</v>
      </c>
      <c r="AM45">
        <v>5.6130000000000004</v>
      </c>
      <c r="AN45">
        <f t="shared" si="22"/>
        <v>2.9388415093130904</v>
      </c>
      <c r="AO45" s="1">
        <f t="shared" si="23"/>
        <v>92742784.814298764</v>
      </c>
      <c r="AP45" s="1">
        <f t="shared" si="24"/>
        <v>2447.0391771582786</v>
      </c>
      <c r="AR45" s="6">
        <v>85.015916110000006</v>
      </c>
      <c r="AS45">
        <v>268.28380520000002</v>
      </c>
      <c r="AT45">
        <f t="shared" si="11"/>
        <v>0.31151046211815953</v>
      </c>
      <c r="AU45">
        <f t="shared" si="12"/>
        <v>0.16237498198294029</v>
      </c>
      <c r="AV45">
        <f t="shared" si="13"/>
        <v>0.51240497107976957</v>
      </c>
      <c r="AW45">
        <f t="shared" si="14"/>
        <v>762.27830489781627</v>
      </c>
    </row>
    <row r="46" spans="1:49" x14ac:dyDescent="0.35">
      <c r="A46" s="5" t="s">
        <v>65</v>
      </c>
      <c r="B46" s="5">
        <v>44</v>
      </c>
      <c r="C46" s="5">
        <v>31.4</v>
      </c>
      <c r="D46">
        <v>24.6</v>
      </c>
      <c r="E46">
        <v>43180753.984241173</v>
      </c>
      <c r="F46">
        <v>19966904.35578274</v>
      </c>
      <c r="G46">
        <v>77995148.41865699</v>
      </c>
      <c r="H46">
        <v>194962941.98847538</v>
      </c>
      <c r="I46">
        <v>165643565.67025676</v>
      </c>
      <c r="J46">
        <v>217226107.07010782</v>
      </c>
      <c r="K46">
        <v>2.4831017575997036E-3</v>
      </c>
      <c r="L46">
        <v>1.0750962791345998E-3</v>
      </c>
      <c r="M46">
        <v>4.7022791958259806E-3</v>
      </c>
      <c r="N46">
        <v>2.0449073297879911E-3</v>
      </c>
      <c r="O46">
        <v>8.8537340634614093E-4</v>
      </c>
      <c r="P46">
        <v>3.8724652200919848E-3</v>
      </c>
      <c r="Q46">
        <v>8.5399021194055517E-3</v>
      </c>
      <c r="R46">
        <v>7.2580189813989593E-3</v>
      </c>
      <c r="S46">
        <v>9.5080624097350977E-3</v>
      </c>
      <c r="T46">
        <v>2.4017662595035446E-3</v>
      </c>
      <c r="U46">
        <v>8.020879594733207E-3</v>
      </c>
      <c r="V46">
        <v>2.3679091450342594E-3</v>
      </c>
      <c r="W46">
        <v>2.4394752329326068E-3</v>
      </c>
      <c r="X46">
        <v>2.2718808766156447E-3</v>
      </c>
      <c r="Y46">
        <v>8.0641008067391575E-3</v>
      </c>
      <c r="Z46">
        <v>8.398274037345466E-3</v>
      </c>
      <c r="AA46">
        <v>7.413397200677959E-3</v>
      </c>
      <c r="AB46" s="7">
        <f t="shared" si="15"/>
        <v>4.6390612955304533</v>
      </c>
      <c r="AC46" s="7">
        <f t="shared" si="16"/>
        <v>5.5715077996645022</v>
      </c>
      <c r="AD46">
        <f t="shared" si="17"/>
        <v>1.1023003877005255E-2</v>
      </c>
      <c r="AE46">
        <f t="shared" si="18"/>
        <v>1.0388788739767466E-2</v>
      </c>
      <c r="AF46">
        <f t="shared" si="19"/>
        <v>3.2755604093640613</v>
      </c>
      <c r="AG46">
        <f t="shared" si="20"/>
        <v>6.0776167854775451</v>
      </c>
      <c r="AH46">
        <f t="shared" si="21"/>
        <v>5.7535599580147618</v>
      </c>
      <c r="AI46" s="6">
        <v>39.741665347593916</v>
      </c>
      <c r="AJ46">
        <v>15.107947025760696</v>
      </c>
      <c r="AK46">
        <v>80.979149936051897</v>
      </c>
      <c r="AL46">
        <v>73200</v>
      </c>
      <c r="AM46">
        <v>19.550999999999998</v>
      </c>
      <c r="AN46">
        <f t="shared" si="22"/>
        <v>1.5832233603997505</v>
      </c>
      <c r="AO46" s="1">
        <f t="shared" si="23"/>
        <v>49962729.518151172</v>
      </c>
      <c r="AP46" s="1">
        <f t="shared" si="24"/>
        <v>682.55094970151879</v>
      </c>
      <c r="AR46" s="6">
        <v>4.5516060290000002</v>
      </c>
      <c r="AS46">
        <v>31.244593689999999</v>
      </c>
      <c r="AT46">
        <f t="shared" si="11"/>
        <v>0.18656588810442232</v>
      </c>
      <c r="AU46">
        <f t="shared" si="12"/>
        <v>5.6207135202016076E-2</v>
      </c>
      <c r="AV46">
        <f t="shared" si="13"/>
        <v>0.3858350416702746</v>
      </c>
      <c r="AW46">
        <f t="shared" si="14"/>
        <v>127.34072410758073</v>
      </c>
    </row>
    <row r="47" spans="1:49" x14ac:dyDescent="0.35">
      <c r="A47" s="5" t="s">
        <v>66</v>
      </c>
      <c r="B47" s="5">
        <v>45</v>
      </c>
      <c r="C47" s="5">
        <v>0</v>
      </c>
      <c r="D47">
        <v>0.36</v>
      </c>
      <c r="E47">
        <v>31968105.203032069</v>
      </c>
      <c r="F47">
        <v>11637423.289101714</v>
      </c>
      <c r="G47">
        <v>83990974.99944663</v>
      </c>
      <c r="H47">
        <v>186045021.37109736</v>
      </c>
      <c r="I47">
        <v>150783889.44175142</v>
      </c>
      <c r="J47">
        <v>211793328.38928488</v>
      </c>
      <c r="K47">
        <v>1.8301688029012015E-3</v>
      </c>
      <c r="L47">
        <v>6.3319045752151585E-4</v>
      </c>
      <c r="M47">
        <v>4.9963850003146701E-3</v>
      </c>
      <c r="N47">
        <v>1.5071978376833422E-3</v>
      </c>
      <c r="O47">
        <v>5.2145096501771875E-4</v>
      </c>
      <c r="P47">
        <v>4.114670000259139E-3</v>
      </c>
      <c r="Q47">
        <v>8.149445071938358E-3</v>
      </c>
      <c r="R47">
        <v>6.6062839205780072E-3</v>
      </c>
      <c r="S47">
        <v>9.2711772588905377E-3</v>
      </c>
      <c r="T47">
        <v>1.8162817131188245E-3</v>
      </c>
      <c r="U47">
        <v>8.0049751176723381E-3</v>
      </c>
      <c r="V47">
        <v>1.7330903132926968E-3</v>
      </c>
      <c r="W47">
        <v>1.7330903132926968E-3</v>
      </c>
      <c r="X47">
        <v>1.6832195596451849E-3</v>
      </c>
      <c r="Y47">
        <v>7.455288788843939E-3</v>
      </c>
      <c r="Z47">
        <v>7.455288788843939E-3</v>
      </c>
      <c r="AA47">
        <v>7.0639818454393405E-3</v>
      </c>
      <c r="AB47" s="7">
        <f t="shared" si="15"/>
        <v>5.3043462141096001</v>
      </c>
      <c r="AC47" s="7">
        <f t="shared" si="16"/>
        <v>8.517834980993527</v>
      </c>
      <c r="AD47">
        <f t="shared" si="17"/>
        <v>9.9796138748395602E-3</v>
      </c>
      <c r="AE47">
        <f t="shared" si="18"/>
        <v>9.7380654309650351E-3</v>
      </c>
      <c r="AF47">
        <f t="shared" si="19"/>
        <v>0.75878737307526478</v>
      </c>
      <c r="AG47">
        <f t="shared" si="20"/>
        <v>1.7727581815783395</v>
      </c>
      <c r="AH47">
        <f t="shared" si="21"/>
        <v>2.4204187346718271</v>
      </c>
      <c r="AI47" s="6">
        <v>7.4353127788242294E-3</v>
      </c>
      <c r="AJ47">
        <v>3.9895115479999999</v>
      </c>
      <c r="AK47" s="6">
        <v>31.780222980000001</v>
      </c>
      <c r="AL47">
        <v>78430</v>
      </c>
      <c r="AM47">
        <v>45.725999999999999</v>
      </c>
      <c r="AN47">
        <f t="shared" si="22"/>
        <v>1.4531824759834802</v>
      </c>
      <c r="AO47" s="1">
        <f t="shared" si="23"/>
        <v>45858951.304096267</v>
      </c>
      <c r="AP47" s="1">
        <f t="shared" si="24"/>
        <v>584.71186158480509</v>
      </c>
      <c r="AR47" s="6">
        <v>3.9895115479999999</v>
      </c>
      <c r="AS47">
        <v>6.9390522409999997</v>
      </c>
      <c r="AT47">
        <f t="shared" si="11"/>
        <v>0.12553441020570208</v>
      </c>
      <c r="AU47">
        <f t="shared" si="12"/>
        <v>0.12553441020570208</v>
      </c>
      <c r="AV47">
        <f t="shared" si="13"/>
        <v>0.218344982833094</v>
      </c>
      <c r="AW47">
        <f t="shared" si="14"/>
        <v>73.401458684326627</v>
      </c>
    </row>
    <row r="48" spans="1:49" x14ac:dyDescent="0.35">
      <c r="A48" s="5" t="s">
        <v>67</v>
      </c>
      <c r="B48" s="5">
        <v>46</v>
      </c>
      <c r="C48" s="5">
        <v>52.1</v>
      </c>
      <c r="D48">
        <v>21.73</v>
      </c>
      <c r="E48">
        <v>716729333.7819066</v>
      </c>
      <c r="F48">
        <v>510370467.2813459</v>
      </c>
      <c r="G48">
        <v>917422180.30915427</v>
      </c>
      <c r="H48">
        <v>444301364.88909155</v>
      </c>
      <c r="I48">
        <v>294179509.20957881</v>
      </c>
      <c r="J48">
        <v>593033362.42789125</v>
      </c>
      <c r="K48">
        <v>3.9926632272518657E-2</v>
      </c>
      <c r="L48">
        <v>2.693863267781765E-2</v>
      </c>
      <c r="M48">
        <v>5.2442273237091643E-2</v>
      </c>
      <c r="N48">
        <v>3.2880755989133002E-2</v>
      </c>
      <c r="O48">
        <v>2.2184756322908651E-2</v>
      </c>
      <c r="P48">
        <v>4.3187754430546073E-2</v>
      </c>
      <c r="Q48">
        <v>1.9445995007752022E-2</v>
      </c>
      <c r="R48">
        <v>1.287756632652858E-2</v>
      </c>
      <c r="S48">
        <v>2.5945115251047295E-2</v>
      </c>
      <c r="T48">
        <v>3.9649080811342531E-2</v>
      </c>
      <c r="U48">
        <v>1.9124812273030336E-2</v>
      </c>
      <c r="V48">
        <v>2.8432362439437683E-2</v>
      </c>
      <c r="W48">
        <v>3.1443771022707415E-2</v>
      </c>
      <c r="X48">
        <v>2.5472337351501013E-2</v>
      </c>
      <c r="Y48">
        <v>1.0665786123455158E-2</v>
      </c>
      <c r="Z48">
        <v>1.2902979215678095E-2</v>
      </c>
      <c r="AA48">
        <v>8.3804575455926102E-3</v>
      </c>
      <c r="AB48" s="7">
        <f t="shared" si="15"/>
        <v>28.788478213306348</v>
      </c>
      <c r="AC48" s="7">
        <f t="shared" si="16"/>
        <v>45.151759428081149</v>
      </c>
      <c r="AD48">
        <f t="shared" si="17"/>
        <v>5.9372627280270679E-2</v>
      </c>
      <c r="AE48">
        <f t="shared" si="18"/>
        <v>4.7557174712468023E-2</v>
      </c>
      <c r="AF48">
        <f t="shared" si="19"/>
        <v>0.69515369911917446</v>
      </c>
      <c r="AG48">
        <f t="shared" si="20"/>
        <v>1.6516652122642625</v>
      </c>
      <c r="AH48">
        <f t="shared" si="21"/>
        <v>19.900504843801798</v>
      </c>
      <c r="AI48" s="6">
        <v>9.3358807517422271</v>
      </c>
      <c r="AJ48">
        <v>920.81459786383562</v>
      </c>
      <c r="AK48">
        <v>1680.7333310544925</v>
      </c>
      <c r="AL48">
        <v>100830</v>
      </c>
      <c r="AM48">
        <v>15.02</v>
      </c>
      <c r="AN48">
        <f t="shared" si="22"/>
        <v>25.244614632438477</v>
      </c>
      <c r="AO48" s="1">
        <f t="shared" si="23"/>
        <v>796659450.72464049</v>
      </c>
      <c r="AP48" s="1">
        <f t="shared" si="24"/>
        <v>7901.0160738335862</v>
      </c>
      <c r="AR48" s="6">
        <v>692.05606539999997</v>
      </c>
      <c r="AS48">
        <v>1148.0157369999999</v>
      </c>
      <c r="AT48">
        <f t="shared" si="11"/>
        <v>0.54786478071813827</v>
      </c>
      <c r="AU48">
        <f t="shared" si="12"/>
        <v>0.41175839891614679</v>
      </c>
      <c r="AV48">
        <f t="shared" si="13"/>
        <v>0.68304454715593377</v>
      </c>
      <c r="AW48">
        <f t="shared" si="14"/>
        <v>4328.6884387413238</v>
      </c>
    </row>
    <row r="49" spans="1:49" x14ac:dyDescent="0.35">
      <c r="A49" s="5" t="s">
        <v>68</v>
      </c>
      <c r="B49" s="5">
        <v>47</v>
      </c>
      <c r="C49" s="5">
        <v>8.1999999999999993</v>
      </c>
      <c r="D49">
        <v>4.42</v>
      </c>
      <c r="E49">
        <v>16951484.346150734</v>
      </c>
      <c r="F49">
        <v>8649338.681382006</v>
      </c>
      <c r="G49">
        <v>33372335.798016418</v>
      </c>
      <c r="H49">
        <v>71238707.308710188</v>
      </c>
      <c r="I49">
        <v>59478628.109064721</v>
      </c>
      <c r="J49">
        <v>80650510.135931253</v>
      </c>
      <c r="K49">
        <v>9.8198641205669455E-4</v>
      </c>
      <c r="L49">
        <v>4.9084315588940547E-4</v>
      </c>
      <c r="M49">
        <v>1.987936782903035E-3</v>
      </c>
      <c r="N49">
        <v>8.086946922819839E-4</v>
      </c>
      <c r="O49">
        <v>4.0422377543833398E-4</v>
      </c>
      <c r="P49">
        <v>1.6371244094495576E-3</v>
      </c>
      <c r="Q49">
        <v>3.1198278392798864E-3</v>
      </c>
      <c r="R49">
        <v>2.6061204208154705E-3</v>
      </c>
      <c r="S49">
        <v>3.5288585147295547E-3</v>
      </c>
      <c r="T49">
        <v>9.7004109464021325E-4</v>
      </c>
      <c r="U49">
        <v>3.0235698950457739E-3</v>
      </c>
      <c r="V49">
        <v>6.939674734408013E-4</v>
      </c>
      <c r="W49">
        <v>7.4590473598219026E-4</v>
      </c>
      <c r="X49">
        <v>6.3968245714896975E-4</v>
      </c>
      <c r="Y49">
        <v>2.2397924382070345E-3</v>
      </c>
      <c r="Z49">
        <v>2.5290772375554161E-3</v>
      </c>
      <c r="AA49">
        <v>1.8829381180133331E-3</v>
      </c>
      <c r="AB49" s="7">
        <f t="shared" si="15"/>
        <v>29.330236659044999</v>
      </c>
      <c r="AC49" s="7">
        <f t="shared" si="16"/>
        <v>28.207819354416046</v>
      </c>
      <c r="AD49">
        <f t="shared" si="17"/>
        <v>4.1018142513365805E-3</v>
      </c>
      <c r="AE49">
        <f t="shared" si="18"/>
        <v>3.7175373684865754E-3</v>
      </c>
      <c r="AF49">
        <f t="shared" si="19"/>
        <v>1.2164442674377511</v>
      </c>
      <c r="AG49">
        <f t="shared" si="20"/>
        <v>3.0853607696612784</v>
      </c>
      <c r="AH49">
        <f t="shared" si="21"/>
        <v>9.3684613515784605</v>
      </c>
      <c r="AI49" s="6">
        <v>15.233141370982723</v>
      </c>
      <c r="AJ49">
        <v>54.979561862730563</v>
      </c>
      <c r="AK49">
        <v>112.66080087228718</v>
      </c>
      <c r="AL49">
        <v>24700</v>
      </c>
      <c r="AM49">
        <v>14.249000000000001</v>
      </c>
      <c r="AN49">
        <f t="shared" si="22"/>
        <v>1.6053037516292201</v>
      </c>
      <c r="AO49" s="1">
        <f t="shared" si="23"/>
        <v>50659533.672414288</v>
      </c>
      <c r="AP49" s="1">
        <f t="shared" si="24"/>
        <v>2050.9932660896475</v>
      </c>
      <c r="AR49" s="6">
        <v>43.43422528</v>
      </c>
      <c r="AS49">
        <v>68.745326789999993</v>
      </c>
      <c r="AT49">
        <f t="shared" si="11"/>
        <v>0.4880096842650325</v>
      </c>
      <c r="AU49">
        <f t="shared" si="12"/>
        <v>0.38553094726565312</v>
      </c>
      <c r="AV49">
        <f t="shared" si="13"/>
        <v>0.61019739126415429</v>
      </c>
      <c r="AW49">
        <f t="shared" si="14"/>
        <v>1000.9045762141162</v>
      </c>
    </row>
    <row r="50" spans="1:49" x14ac:dyDescent="0.35">
      <c r="A50" s="5" t="s">
        <v>69</v>
      </c>
      <c r="B50" s="5">
        <v>48</v>
      </c>
      <c r="C50" s="5">
        <v>15</v>
      </c>
      <c r="D50">
        <v>1.78</v>
      </c>
      <c r="E50">
        <v>7805468.9928123327</v>
      </c>
      <c r="F50">
        <v>2449514.6808573091</v>
      </c>
      <c r="G50">
        <v>26926787.775199488</v>
      </c>
      <c r="H50">
        <v>615885838.53419769</v>
      </c>
      <c r="I50">
        <v>568723537.81642818</v>
      </c>
      <c r="J50">
        <v>662293309.63455665</v>
      </c>
      <c r="K50">
        <v>4.3682648586309305E-4</v>
      </c>
      <c r="L50">
        <v>1.274700813504171E-4</v>
      </c>
      <c r="M50">
        <v>1.5583471279300421E-3</v>
      </c>
      <c r="N50">
        <v>3.5973945894607671E-4</v>
      </c>
      <c r="O50">
        <v>1.0497536111210822E-4</v>
      </c>
      <c r="P50">
        <v>1.2833446935894464E-3</v>
      </c>
      <c r="Q50">
        <v>2.6966888672113446E-2</v>
      </c>
      <c r="R50">
        <v>2.4918101550106757E-2</v>
      </c>
      <c r="S50">
        <v>2.8969940942865886E-2</v>
      </c>
      <c r="T50">
        <v>4.3376742146455249E-4</v>
      </c>
      <c r="U50">
        <v>2.6607283628617012E-2</v>
      </c>
      <c r="V50">
        <v>3.2065645585369648E-4</v>
      </c>
      <c r="W50">
        <v>3.3649429786016287E-4</v>
      </c>
      <c r="X50">
        <v>3.0601293845479677E-4</v>
      </c>
      <c r="Y50">
        <v>1.8849500292665126E-2</v>
      </c>
      <c r="Z50">
        <v>2.0413124748427477E-2</v>
      </c>
      <c r="AA50">
        <v>1.7353761661856839E-2</v>
      </c>
      <c r="AB50" s="7">
        <f t="shared" si="15"/>
        <v>26.594090278171862</v>
      </c>
      <c r="AC50" s="7">
        <f t="shared" si="16"/>
        <v>30.101316018123143</v>
      </c>
      <c r="AD50">
        <f t="shared" si="17"/>
        <v>2.740371515797654E-2</v>
      </c>
      <c r="AE50">
        <f t="shared" si="18"/>
        <v>2.6927940084470709E-2</v>
      </c>
      <c r="AF50">
        <f t="shared" si="19"/>
        <v>0.70029279302887915</v>
      </c>
      <c r="AG50">
        <f t="shared" si="20"/>
        <v>1.3335058703613214</v>
      </c>
      <c r="AH50">
        <f t="shared" si="21"/>
        <v>1.7361699709805407</v>
      </c>
      <c r="AI50" s="6">
        <v>11.038913091634052</v>
      </c>
      <c r="AJ50">
        <v>149.96897290000001</v>
      </c>
      <c r="AK50" s="6">
        <v>241.81934899999999</v>
      </c>
      <c r="AL50">
        <v>98300</v>
      </c>
      <c r="AM50">
        <v>36.884999999999998</v>
      </c>
      <c r="AN50">
        <f t="shared" si="22"/>
        <v>8.9195066878649989</v>
      </c>
      <c r="AO50" s="1">
        <f t="shared" si="23"/>
        <v>281478224.25296849</v>
      </c>
      <c r="AP50" s="1">
        <f t="shared" si="24"/>
        <v>2863.461080905071</v>
      </c>
      <c r="AR50">
        <v>122.46775417743413</v>
      </c>
      <c r="AS50">
        <v>176.01241442268642</v>
      </c>
      <c r="AT50">
        <f t="shared" si="11"/>
        <v>0.62016945095654863</v>
      </c>
      <c r="AU50">
        <f t="shared" si="12"/>
        <v>0.50644315553688024</v>
      </c>
      <c r="AV50">
        <f t="shared" si="13"/>
        <v>0.72786737351892561</v>
      </c>
      <c r="AW50">
        <f t="shared" si="14"/>
        <v>1775.8310863803431</v>
      </c>
    </row>
    <row r="51" spans="1:49" x14ac:dyDescent="0.35">
      <c r="A51" s="5" t="s">
        <v>70</v>
      </c>
      <c r="B51" s="5">
        <v>49</v>
      </c>
      <c r="C51" s="5">
        <v>118.6</v>
      </c>
      <c r="D51">
        <v>47.21</v>
      </c>
      <c r="E51">
        <v>7398766.7763428986</v>
      </c>
      <c r="F51">
        <v>1921671.520087867</v>
      </c>
      <c r="G51">
        <v>20877536.852757677</v>
      </c>
      <c r="H51">
        <v>319196581.93467367</v>
      </c>
      <c r="I51">
        <v>293164710.12511665</v>
      </c>
      <c r="J51">
        <v>341742319.58649403</v>
      </c>
      <c r="K51">
        <v>4.1359799948276091E-4</v>
      </c>
      <c r="L51">
        <v>1.0137188156855163E-4</v>
      </c>
      <c r="M51">
        <v>1.226885429222512E-3</v>
      </c>
      <c r="N51">
        <v>3.4061011722109717E-4</v>
      </c>
      <c r="O51">
        <v>8.3482725997630758E-5</v>
      </c>
      <c r="P51">
        <v>1.0103762358303037E-3</v>
      </c>
      <c r="Q51">
        <v>1.3975278940742668E-2</v>
      </c>
      <c r="R51">
        <v>1.2843838124956545E-2</v>
      </c>
      <c r="S51">
        <v>1.4946760579378941E-2</v>
      </c>
      <c r="T51">
        <v>4.0931717021773972E-4</v>
      </c>
      <c r="U51">
        <v>1.3570932618641361E-2</v>
      </c>
      <c r="V51">
        <v>2.5277611874195276E-4</v>
      </c>
      <c r="W51">
        <v>2.7710865110444193E-4</v>
      </c>
      <c r="X51">
        <v>2.2920539079474711E-4</v>
      </c>
      <c r="Y51">
        <v>5.7715325152146568E-3</v>
      </c>
      <c r="Z51">
        <v>6.7356239585696703E-3</v>
      </c>
      <c r="AA51">
        <v>4.8418665343120185E-3</v>
      </c>
      <c r="AB51" s="7">
        <f t="shared" si="15"/>
        <v>38.883621521847168</v>
      </c>
      <c r="AC51" s="7">
        <f t="shared" si="16"/>
        <v>58.701843879561608</v>
      </c>
      <c r="AD51">
        <f t="shared" si="17"/>
        <v>1.4388876940225429E-2</v>
      </c>
      <c r="AE51">
        <f t="shared" si="18"/>
        <v>1.3823708737383315E-2</v>
      </c>
      <c r="AF51">
        <f t="shared" si="19"/>
        <v>1.0350217530971406</v>
      </c>
      <c r="AG51">
        <f t="shared" si="20"/>
        <v>2.8932969697119972</v>
      </c>
      <c r="AH51">
        <f t="shared" si="21"/>
        <v>3.9278131656135997</v>
      </c>
      <c r="AI51" s="6">
        <v>22.119703790440212</v>
      </c>
      <c r="AJ51">
        <v>1136.7473359999999</v>
      </c>
      <c r="AK51" s="6">
        <v>1639.0292669999999</v>
      </c>
      <c r="AL51">
        <v>71740</v>
      </c>
      <c r="AM51">
        <v>4.0789999999999997</v>
      </c>
      <c r="AN51">
        <f t="shared" si="22"/>
        <v>6.6856003800929997</v>
      </c>
      <c r="AO51" s="1">
        <f t="shared" si="23"/>
        <v>210981502.55482283</v>
      </c>
      <c r="AP51" s="1">
        <f t="shared" si="24"/>
        <v>2940.9186305383723</v>
      </c>
      <c r="AR51" s="6">
        <v>977.53726670000003</v>
      </c>
      <c r="AS51">
        <v>1289.897389</v>
      </c>
      <c r="AT51">
        <f t="shared" si="11"/>
        <v>0.69354913843646449</v>
      </c>
      <c r="AU51">
        <f t="shared" si="12"/>
        <v>0.59641233160481455</v>
      </c>
      <c r="AV51">
        <f t="shared" si="13"/>
        <v>0.78698862489561638</v>
      </c>
      <c r="AW51">
        <f t="shared" si="14"/>
        <v>2039.6715824216355</v>
      </c>
    </row>
    <row r="52" spans="1:49" x14ac:dyDescent="0.35">
      <c r="A52" s="5" t="s">
        <v>71</v>
      </c>
      <c r="B52" s="5">
        <v>50</v>
      </c>
      <c r="C52" s="5">
        <v>7.4</v>
      </c>
      <c r="D52">
        <v>9.15</v>
      </c>
      <c r="E52">
        <v>49572085.551747456</v>
      </c>
      <c r="F52">
        <v>34703840.259903543</v>
      </c>
      <c r="G52">
        <v>69015463.461998478</v>
      </c>
      <c r="H52">
        <v>38868258.654492401</v>
      </c>
      <c r="I52">
        <v>27043374.577476017</v>
      </c>
      <c r="J52">
        <v>49011860.469262108</v>
      </c>
      <c r="K52">
        <v>2.6268239191123187E-3</v>
      </c>
      <c r="L52">
        <v>1.7368102025402078E-3</v>
      </c>
      <c r="M52">
        <v>3.8220926320177888E-3</v>
      </c>
      <c r="N52">
        <v>2.1632667569160282E-3</v>
      </c>
      <c r="O52">
        <v>1.4303142844448767E-3</v>
      </c>
      <c r="P52">
        <v>3.1476056969558255E-3</v>
      </c>
      <c r="Q52">
        <v>1.7022593897569366E-3</v>
      </c>
      <c r="R52">
        <v>1.1844620339787784E-3</v>
      </c>
      <c r="S52">
        <v>2.1453373162171252E-3</v>
      </c>
      <c r="T52">
        <v>2.5443093048074287E-3</v>
      </c>
      <c r="U52">
        <v>1.5946089985335735E-3</v>
      </c>
      <c r="V52">
        <v>2.112117168039726E-3</v>
      </c>
      <c r="W52">
        <v>2.1744859747235118E-3</v>
      </c>
      <c r="X52">
        <v>2.0514412230943713E-3</v>
      </c>
      <c r="Y52">
        <v>7.4167513593697664E-4</v>
      </c>
      <c r="Z52">
        <v>8.7128043160163246E-4</v>
      </c>
      <c r="AA52">
        <v>6.1124848117991156E-4</v>
      </c>
      <c r="AB52" s="7">
        <f t="shared" si="15"/>
        <v>19.594261622474008</v>
      </c>
      <c r="AC52" s="7">
        <f t="shared" si="16"/>
        <v>56.42995771385467</v>
      </c>
      <c r="AD52">
        <f t="shared" si="17"/>
        <v>4.3290833088692558E-3</v>
      </c>
      <c r="AE52">
        <f t="shared" si="18"/>
        <v>3.7067261665732995E-3</v>
      </c>
      <c r="AF52">
        <f t="shared" si="19"/>
        <v>3.1412312680925396</v>
      </c>
      <c r="AG52">
        <f t="shared" si="20"/>
        <v>6.323971062878627</v>
      </c>
      <c r="AH52">
        <f t="shared" si="21"/>
        <v>14.376187702853755</v>
      </c>
      <c r="AI52" s="6">
        <v>16.761041902604756</v>
      </c>
      <c r="AJ52">
        <v>45.714154564877319</v>
      </c>
      <c r="AK52">
        <v>72.562981469914689</v>
      </c>
      <c r="AL52">
        <v>81800</v>
      </c>
      <c r="AM52">
        <v>17.727</v>
      </c>
      <c r="AN52">
        <f t="shared" si="22"/>
        <v>1.2863239725171778</v>
      </c>
      <c r="AO52" s="1">
        <f t="shared" si="23"/>
        <v>40593297.395108089</v>
      </c>
      <c r="AP52" s="1">
        <f t="shared" si="24"/>
        <v>496.25057940229937</v>
      </c>
      <c r="AR52" s="6">
        <v>40.117367860000002</v>
      </c>
      <c r="AS52">
        <v>51.105255839999998</v>
      </c>
      <c r="AT52">
        <f t="shared" si="11"/>
        <v>0.62999278197838171</v>
      </c>
      <c r="AU52">
        <f t="shared" si="12"/>
        <v>0.55286272762418187</v>
      </c>
      <c r="AV52">
        <f t="shared" si="13"/>
        <v>0.70428825834821474</v>
      </c>
      <c r="AW52">
        <f t="shared" si="14"/>
        <v>312.6342830760384</v>
      </c>
    </row>
    <row r="53" spans="1:49" x14ac:dyDescent="0.35">
      <c r="A53" s="5" t="s">
        <v>72</v>
      </c>
      <c r="B53" s="5">
        <v>51</v>
      </c>
      <c r="C53" s="5">
        <v>81.599999999999994</v>
      </c>
      <c r="D53">
        <v>43.89</v>
      </c>
      <c r="E53">
        <v>8765799.8374335095</v>
      </c>
      <c r="F53">
        <v>276937.98098311567</v>
      </c>
      <c r="G53">
        <v>32674419.668762438</v>
      </c>
      <c r="H53">
        <v>60798289.779344596</v>
      </c>
      <c r="I53">
        <v>45631647.781596787</v>
      </c>
      <c r="J53">
        <v>71169472.664463624</v>
      </c>
      <c r="K53">
        <v>4.7545571087110971E-4</v>
      </c>
      <c r="L53">
        <v>1.4664814324506879E-5</v>
      </c>
      <c r="M53">
        <v>1.878277516496841E-3</v>
      </c>
      <c r="N53">
        <v>3.9155176189385505E-4</v>
      </c>
      <c r="O53">
        <v>1.2076905914299786E-5</v>
      </c>
      <c r="P53">
        <v>1.5468167782915164E-3</v>
      </c>
      <c r="Q53">
        <v>2.6617287949345556E-3</v>
      </c>
      <c r="R53">
        <v>1.9975982654829457E-3</v>
      </c>
      <c r="S53">
        <v>3.1140611194216453E-3</v>
      </c>
      <c r="T53">
        <v>4.4026014749344155E-4</v>
      </c>
      <c r="U53">
        <v>2.3721730978643468E-3</v>
      </c>
      <c r="V53">
        <v>4.7545571087110976E-4</v>
      </c>
      <c r="W53">
        <v>4.7545571087110976E-4</v>
      </c>
      <c r="X53">
        <v>4.7545541526827035E-4</v>
      </c>
      <c r="Y53">
        <v>2.6617287949345556E-3</v>
      </c>
      <c r="Z53">
        <v>2.6617287949345556E-3</v>
      </c>
      <c r="AA53">
        <v>2.6557424283040611E-3</v>
      </c>
      <c r="AB53" s="7">
        <f t="shared" si="15"/>
        <v>0</v>
      </c>
      <c r="AC53" s="7">
        <f t="shared" si="16"/>
        <v>0</v>
      </c>
      <c r="AD53">
        <f t="shared" si="17"/>
        <v>3.1371845058056655E-3</v>
      </c>
      <c r="AE53">
        <f t="shared" si="18"/>
        <v>2.8476288087354567E-3</v>
      </c>
      <c r="AF53">
        <f t="shared" si="19"/>
        <v>7.4024904050861693</v>
      </c>
      <c r="AG53">
        <f t="shared" si="20"/>
        <v>10.878482346558087</v>
      </c>
      <c r="AH53">
        <f t="shared" si="21"/>
        <v>9.2297949493999454</v>
      </c>
      <c r="AI53" s="6">
        <v>46.805266088387924</v>
      </c>
      <c r="AJ53">
        <v>0</v>
      </c>
      <c r="AK53" s="6">
        <v>192.7947332</v>
      </c>
      <c r="AL53">
        <v>32500</v>
      </c>
      <c r="AM53">
        <v>4.9530000000000003</v>
      </c>
      <c r="AN53">
        <f t="shared" si="22"/>
        <v>0.95491231353960004</v>
      </c>
      <c r="AO53" s="1">
        <f t="shared" si="23"/>
        <v>30134740.825757287</v>
      </c>
      <c r="AP53" s="1">
        <f t="shared" si="24"/>
        <v>927.22279463868574</v>
      </c>
      <c r="AR53" s="6">
        <v>0</v>
      </c>
      <c r="AS53">
        <v>1.314799447</v>
      </c>
      <c r="AT53">
        <f t="shared" si="11"/>
        <v>0</v>
      </c>
      <c r="AU53">
        <f t="shared" si="12"/>
        <v>0</v>
      </c>
      <c r="AV53">
        <f t="shared" si="13"/>
        <v>6.8196855026950495E-3</v>
      </c>
      <c r="AW53">
        <f t="shared" si="14"/>
        <v>0</v>
      </c>
    </row>
    <row r="54" spans="1:49" x14ac:dyDescent="0.35">
      <c r="A54" s="5" t="s">
        <v>73</v>
      </c>
      <c r="B54" s="5">
        <v>52</v>
      </c>
      <c r="C54" s="5">
        <v>112.1</v>
      </c>
      <c r="D54">
        <v>74.02</v>
      </c>
      <c r="E54">
        <v>22259891.769156925</v>
      </c>
      <c r="F54">
        <v>9879597.1915042959</v>
      </c>
      <c r="G54">
        <v>43593997.386226676</v>
      </c>
      <c r="H54">
        <v>427566620.60860741</v>
      </c>
      <c r="I54">
        <v>392733156.86141258</v>
      </c>
      <c r="J54">
        <v>453589273.48281223</v>
      </c>
      <c r="K54">
        <v>1.3015994043703717E-3</v>
      </c>
      <c r="L54">
        <v>5.4043600948481554E-4</v>
      </c>
      <c r="M54">
        <v>2.6179691307454322E-3</v>
      </c>
      <c r="N54">
        <v>1.0719053918344238E-3</v>
      </c>
      <c r="O54">
        <v>4.4506494898749509E-4</v>
      </c>
      <c r="P54">
        <v>2.1559745782609432E-3</v>
      </c>
      <c r="Q54">
        <v>1.870936494123689E-2</v>
      </c>
      <c r="R54">
        <v>1.7198343969805924E-2</v>
      </c>
      <c r="S54">
        <v>1.982181259601061E-2</v>
      </c>
      <c r="T54">
        <v>1.2856806877958188E-3</v>
      </c>
      <c r="U54">
        <v>1.8073148206969144E-2</v>
      </c>
      <c r="V54">
        <v>1.1092338389911925E-3</v>
      </c>
      <c r="W54">
        <v>1.1568016407505419E-3</v>
      </c>
      <c r="X54">
        <v>1.0572724882657409E-3</v>
      </c>
      <c r="Y54">
        <v>1.5148809356766317E-2</v>
      </c>
      <c r="Z54">
        <v>1.6170515672411019E-2</v>
      </c>
      <c r="AA54">
        <v>1.4108613189022524E-2</v>
      </c>
      <c r="AB54" s="7">
        <f t="shared" si="15"/>
        <v>14.779168208995372</v>
      </c>
      <c r="AC54" s="7">
        <f t="shared" si="16"/>
        <v>19.030873552649723</v>
      </c>
      <c r="AD54">
        <f t="shared" si="17"/>
        <v>2.0010964345607261E-2</v>
      </c>
      <c r="AE54">
        <f t="shared" si="18"/>
        <v>1.9182382045960338E-2</v>
      </c>
      <c r="AF54">
        <f t="shared" si="19"/>
        <v>1.2230119744295251</v>
      </c>
      <c r="AG54">
        <f t="shared" si="20"/>
        <v>3.4005255457146717</v>
      </c>
      <c r="AH54">
        <f t="shared" si="21"/>
        <v>4.1406415269977259</v>
      </c>
      <c r="AI54" s="6">
        <v>25.594179923180153</v>
      </c>
      <c r="AJ54">
        <v>317.79642660000002</v>
      </c>
      <c r="AK54" s="6">
        <v>657.51972239999998</v>
      </c>
      <c r="AL54">
        <f>570.9*100</f>
        <v>57090</v>
      </c>
      <c r="AM54">
        <v>4.1050000000000004</v>
      </c>
      <c r="AN54">
        <f t="shared" si="22"/>
        <v>2.6991184604520004</v>
      </c>
      <c r="AO54" s="1">
        <f t="shared" si="23"/>
        <v>85177700.727560043</v>
      </c>
      <c r="AP54" s="1">
        <f t="shared" si="24"/>
        <v>1491.9898533466464</v>
      </c>
      <c r="AR54" s="6">
        <v>218.48177820000001</v>
      </c>
      <c r="AS54">
        <v>417.6684108</v>
      </c>
      <c r="AT54">
        <f t="shared" si="11"/>
        <v>0.48332607490466972</v>
      </c>
      <c r="AU54">
        <f t="shared" si="12"/>
        <v>0.33228171073336615</v>
      </c>
      <c r="AV54">
        <f t="shared" si="13"/>
        <v>0.63521807266172436</v>
      </c>
      <c r="AW54">
        <f t="shared" si="14"/>
        <v>721.11759961562848</v>
      </c>
    </row>
    <row r="55" spans="1:49" x14ac:dyDescent="0.35">
      <c r="K55" t="e">
        <f>SUM(#REF!)</f>
        <v>#REF!</v>
      </c>
      <c r="L55" t="e">
        <f>SUM(#REF!)</f>
        <v>#REF!</v>
      </c>
      <c r="M55" t="e">
        <f>SUM(#REF!)</f>
        <v>#REF!</v>
      </c>
      <c r="N55" t="e">
        <f>SUM(#REF!)</f>
        <v>#REF!</v>
      </c>
      <c r="O55" t="e">
        <f>SUM(#REF!)</f>
        <v>#REF!</v>
      </c>
      <c r="P55" t="e">
        <f>SUM(#REF!)</f>
        <v>#REF!</v>
      </c>
      <c r="Q55" t="e">
        <f>SUM(#REF!)</f>
        <v>#REF!</v>
      </c>
      <c r="R55" t="e">
        <f>SUM(#REF!)</f>
        <v>#REF!</v>
      </c>
      <c r="S55" t="e">
        <f>SUM(#REF!)</f>
        <v>#REF!</v>
      </c>
      <c r="T55" t="e">
        <f>SUM(#REF!)</f>
        <v>#REF!</v>
      </c>
      <c r="U55" t="e">
        <f>SUM(#REF!)</f>
        <v>#REF!</v>
      </c>
      <c r="V55" t="e">
        <f>SUM(#REF!)</f>
        <v>#REF!</v>
      </c>
      <c r="W55" t="e">
        <f>SUM(#REF!)</f>
        <v>#REF!</v>
      </c>
      <c r="X55" t="e">
        <f>SUM(#REF!)</f>
        <v>#REF!</v>
      </c>
      <c r="Y55" t="e">
        <f>SUM(#REF!)</f>
        <v>#REF!</v>
      </c>
      <c r="Z55" t="e">
        <f>SUM(#REF!)</f>
        <v>#REF!</v>
      </c>
      <c r="AA55" t="e">
        <f>SUM(#REF!)</f>
        <v>#REF!</v>
      </c>
      <c r="AD55" t="e">
        <f>SUM(#REF!)</f>
        <v>#REF!</v>
      </c>
      <c r="AE55" t="e">
        <f>SUM(#REF!)</f>
        <v>#REF!</v>
      </c>
      <c r="AF55" t="e">
        <f>AVERAGE(#REF!)</f>
        <v>#REF!</v>
      </c>
      <c r="AG55" t="e">
        <f>AVERAGE(#REF!)</f>
        <v>#REF!</v>
      </c>
      <c r="AH55" t="e">
        <f>AVERAGE(#REF!)</f>
        <v>#REF!</v>
      </c>
      <c r="AL55" s="14" t="e">
        <f>SUM(#REF!)</f>
        <v>#REF!</v>
      </c>
      <c r="AM55" s="6" t="e">
        <f>SUM(#REF!)</f>
        <v>#REF!</v>
      </c>
      <c r="AN55" s="6" t="e">
        <f>SUM(#REF!)</f>
        <v>#REF!</v>
      </c>
      <c r="AO55" s="14" t="e">
        <f>SUM(#REF!)</f>
        <v>#REF!</v>
      </c>
      <c r="AP55" s="6" t="e">
        <f>SUM(#REF!)</f>
        <v>#REF!</v>
      </c>
    </row>
    <row r="56" spans="1:49" x14ac:dyDescent="0.35">
      <c r="AB56" s="5"/>
      <c r="AK56"/>
      <c r="AL56"/>
      <c r="AM56"/>
      <c r="AR56"/>
    </row>
    <row r="57" spans="1:49" x14ac:dyDescent="0.35">
      <c r="AH57">
        <f>MIN(AH3:AH54)</f>
        <v>1.4270146036077591</v>
      </c>
      <c r="AJ57" t="s">
        <v>140</v>
      </c>
      <c r="AO57">
        <v>96.06</v>
      </c>
      <c r="AP57">
        <v>96.06</v>
      </c>
    </row>
    <row r="58" spans="1:49" x14ac:dyDescent="0.35">
      <c r="T58">
        <v>0.53837828752257344</v>
      </c>
      <c r="U58">
        <v>1.9310924692933151</v>
      </c>
      <c r="V58">
        <v>0.53837828752257344</v>
      </c>
      <c r="W58">
        <v>0.26727524904384187</v>
      </c>
      <c r="X58">
        <v>0.9536159203399357</v>
      </c>
      <c r="Y58">
        <v>1.9310924692933151</v>
      </c>
      <c r="AN58" t="s">
        <v>143</v>
      </c>
      <c r="AO58" s="1">
        <f>AO56/AO57</f>
        <v>0</v>
      </c>
      <c r="AP58" s="1">
        <f>AP56/AP57</f>
        <v>0</v>
      </c>
    </row>
    <row r="59" spans="1:49" x14ac:dyDescent="0.35">
      <c r="AN59" t="s">
        <v>144</v>
      </c>
      <c r="AO59">
        <f>AO58/1000000</f>
        <v>0</v>
      </c>
      <c r="AP59">
        <f>AP58/1000000</f>
        <v>0</v>
      </c>
    </row>
    <row r="60" spans="1:49" x14ac:dyDescent="0.35">
      <c r="T60">
        <f t="shared" ref="T60:Y60" si="25">100-(X56/T58)*100</f>
        <v>100</v>
      </c>
      <c r="U60">
        <f t="shared" si="25"/>
        <v>100</v>
      </c>
      <c r="V60">
        <f t="shared" si="25"/>
        <v>100</v>
      </c>
      <c r="W60">
        <f t="shared" si="25"/>
        <v>100</v>
      </c>
      <c r="X60">
        <f t="shared" si="25"/>
        <v>100</v>
      </c>
      <c r="Y60">
        <f t="shared" si="25"/>
        <v>100</v>
      </c>
    </row>
    <row r="61" spans="1:49" x14ac:dyDescent="0.35">
      <c r="AK61" s="6">
        <f>4700000000000/(14800000000)</f>
        <v>317.56756756756755</v>
      </c>
      <c r="AM61" s="6">
        <f>21500000000/9450000</f>
        <v>2275.132275132275</v>
      </c>
      <c r="AN61" s="10"/>
      <c r="AO61" s="10"/>
      <c r="AP61" s="10"/>
      <c r="AQ61" s="10"/>
    </row>
    <row r="62" spans="1:49" x14ac:dyDescent="0.35">
      <c r="AN62" s="10"/>
      <c r="AO62" s="10"/>
      <c r="AP62" s="10"/>
      <c r="AQ62" s="10"/>
    </row>
    <row r="63" spans="1:49" x14ac:dyDescent="0.35">
      <c r="AN63" s="10"/>
      <c r="AO63" s="10"/>
      <c r="AP63" s="10"/>
      <c r="AQ63" s="10"/>
    </row>
    <row r="64" spans="1:49" x14ac:dyDescent="0.35">
      <c r="AN64" s="10"/>
      <c r="AO64" s="10"/>
      <c r="AP64" s="10"/>
      <c r="AQ64" s="10"/>
    </row>
    <row r="65" spans="40:43" x14ac:dyDescent="0.35">
      <c r="AN65" s="10"/>
      <c r="AO65" s="10"/>
      <c r="AP65" s="10"/>
      <c r="AQ65" s="10"/>
    </row>
    <row r="66" spans="40:43" x14ac:dyDescent="0.35">
      <c r="AN66" s="10"/>
      <c r="AO66" s="10"/>
      <c r="AP66" s="10"/>
      <c r="AQ66" s="10"/>
    </row>
  </sheetData>
  <sortState xmlns:xlrd2="http://schemas.microsoft.com/office/spreadsheetml/2017/richdata2" ref="A3:AP66">
    <sortCondition ref="B1:B6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D8721-5970-47FC-8FE2-EDEA49C78541}">
  <dimension ref="A1:H54"/>
  <sheetViews>
    <sheetView topLeftCell="C1" workbookViewId="0">
      <selection activeCell="H3" sqref="H3"/>
    </sheetView>
  </sheetViews>
  <sheetFormatPr defaultRowHeight="14.5" x14ac:dyDescent="0.35"/>
  <cols>
    <col min="1" max="1" width="23.26953125" customWidth="1"/>
    <col min="2" max="2" width="16.26953125" customWidth="1"/>
    <col min="3" max="3" width="19.1796875" customWidth="1"/>
    <col min="4" max="4" width="15.1796875" customWidth="1"/>
    <col min="5" max="5" width="21.81640625" customWidth="1"/>
    <col min="6" max="6" width="20.6328125" customWidth="1"/>
    <col min="7" max="7" width="20.26953125" customWidth="1"/>
    <col min="8" max="8" width="11.36328125" bestFit="1" customWidth="1"/>
  </cols>
  <sheetData>
    <row r="1" spans="1:8" ht="58" x14ac:dyDescent="0.35">
      <c r="A1" s="2" t="s">
        <v>74</v>
      </c>
      <c r="B1" s="2" t="s">
        <v>15</v>
      </c>
      <c r="C1" s="2" t="s">
        <v>16</v>
      </c>
      <c r="D1" s="2" t="s">
        <v>17</v>
      </c>
      <c r="E1" s="2" t="s">
        <v>6</v>
      </c>
      <c r="F1" s="2" t="s">
        <v>7</v>
      </c>
      <c r="G1" s="2" t="s">
        <v>8</v>
      </c>
    </row>
    <row r="2" spans="1:8" x14ac:dyDescent="0.35">
      <c r="A2" s="2"/>
      <c r="B2" s="2">
        <f>SUM(B3:B54)</f>
        <v>0.53837828752257344</v>
      </c>
      <c r="C2" s="2">
        <f t="shared" ref="C2:G2" si="0">SUM(C3:C54)</f>
        <v>0.26727524904384187</v>
      </c>
      <c r="D2" s="2">
        <f t="shared" si="0"/>
        <v>0.9536159203399357</v>
      </c>
      <c r="E2" s="2">
        <f t="shared" si="0"/>
        <v>0.44337035443035472</v>
      </c>
      <c r="F2" s="2">
        <f t="shared" si="0"/>
        <v>0.22010902862434029</v>
      </c>
      <c r="G2" s="2">
        <f t="shared" si="0"/>
        <v>0.78533075792700613</v>
      </c>
      <c r="H2" s="2">
        <f>100- E2/B2*100</f>
        <v>17.647058823529392</v>
      </c>
    </row>
    <row r="3" spans="1:8" x14ac:dyDescent="0.35">
      <c r="A3" s="5" t="s">
        <v>23</v>
      </c>
      <c r="B3">
        <v>1.3757904499491847E-2</v>
      </c>
      <c r="C3">
        <v>2.8249813551846636E-3</v>
      </c>
      <c r="D3">
        <v>4.3112842781176754E-2</v>
      </c>
      <c r="E3">
        <v>1.1330038999581522E-2</v>
      </c>
      <c r="F3">
        <v>2.3264552336814881E-3</v>
      </c>
      <c r="G3">
        <v>3.5504694055086744E-2</v>
      </c>
    </row>
    <row r="4" spans="1:8" x14ac:dyDescent="0.35">
      <c r="A4" t="s">
        <v>24</v>
      </c>
      <c r="B4" s="1">
        <v>2.5130205477107267E-4</v>
      </c>
      <c r="C4" s="1">
        <v>5.611902656704124E-8</v>
      </c>
      <c r="D4" s="1">
        <v>1.0942463825950864E-3</v>
      </c>
      <c r="E4" s="1">
        <v>2.0695463334088337E-4</v>
      </c>
      <c r="F4" s="1">
        <v>4.6215668937563374E-8</v>
      </c>
      <c r="G4" s="1">
        <v>9.0114407978418858E-4</v>
      </c>
    </row>
    <row r="5" spans="1:8" x14ac:dyDescent="0.35">
      <c r="A5" s="5" t="s">
        <v>25</v>
      </c>
      <c r="B5">
        <v>0.11950123199212734</v>
      </c>
      <c r="C5">
        <v>4.8789382522248112E-2</v>
      </c>
      <c r="D5">
        <v>0.22871844886056947</v>
      </c>
      <c r="E5">
        <v>9.8412779287634256E-2</v>
      </c>
      <c r="F5">
        <v>4.0179491488910209E-2</v>
      </c>
      <c r="G5">
        <v>0.18835636964988073</v>
      </c>
    </row>
    <row r="6" spans="1:8" x14ac:dyDescent="0.35">
      <c r="A6" s="5" t="s">
        <v>26</v>
      </c>
      <c r="B6">
        <v>6.588268918775618E-2</v>
      </c>
      <c r="C6">
        <v>3.6047364362549489E-2</v>
      </c>
      <c r="D6">
        <v>0.1104565116588543</v>
      </c>
      <c r="E6">
        <v>5.4256332272269801E-2</v>
      </c>
      <c r="F6">
        <v>2.9686064769158409E-2</v>
      </c>
      <c r="G6">
        <v>9.096418607199766E-2</v>
      </c>
    </row>
    <row r="7" spans="1:8" x14ac:dyDescent="0.35">
      <c r="A7" s="5" t="s">
        <v>27</v>
      </c>
      <c r="B7">
        <v>4.2791052182930486E-3</v>
      </c>
      <c r="C7">
        <v>2.7618012192823643E-3</v>
      </c>
      <c r="D7">
        <v>8.5779846059721131E-3</v>
      </c>
      <c r="E7">
        <v>3.5239690033001584E-3</v>
      </c>
      <c r="F7">
        <v>2.2744245335266531E-3</v>
      </c>
      <c r="G7">
        <v>7.0642226166829167E-3</v>
      </c>
    </row>
    <row r="8" spans="1:8" x14ac:dyDescent="0.35">
      <c r="A8" s="5" t="s">
        <v>28</v>
      </c>
      <c r="B8">
        <v>4.486169573104699E-3</v>
      </c>
      <c r="C8">
        <v>2.1212507620354351E-3</v>
      </c>
      <c r="D8">
        <v>8.0543332203416376E-3</v>
      </c>
      <c r="E8">
        <v>3.6944925896156347E-3</v>
      </c>
      <c r="F8">
        <v>1.7469123922644757E-3</v>
      </c>
      <c r="G8">
        <v>6.632980299104879E-3</v>
      </c>
    </row>
    <row r="9" spans="1:8" x14ac:dyDescent="0.35">
      <c r="A9" s="5" t="s">
        <v>29</v>
      </c>
      <c r="B9">
        <v>5.4932474022349694E-2</v>
      </c>
      <c r="C9">
        <v>2.6458035468871266E-2</v>
      </c>
      <c r="D9">
        <v>8.6775474672136046E-2</v>
      </c>
      <c r="E9">
        <v>4.5238508018405649E-2</v>
      </c>
      <c r="F9">
        <v>2.1788970386129269E-2</v>
      </c>
      <c r="G9">
        <v>7.1462155612347339E-2</v>
      </c>
    </row>
    <row r="10" spans="1:8" x14ac:dyDescent="0.35">
      <c r="A10" s="5" t="s">
        <v>30</v>
      </c>
      <c r="B10">
        <v>5.6961396999131702E-3</v>
      </c>
      <c r="C10">
        <v>2.690232253346136E-3</v>
      </c>
      <c r="D10">
        <v>1.0525855217209777E-2</v>
      </c>
      <c r="E10">
        <v>4.6909385763990816E-3</v>
      </c>
      <c r="F10">
        <v>2.2154853851085827E-3</v>
      </c>
      <c r="G10">
        <v>8.6683513553492304E-3</v>
      </c>
    </row>
    <row r="11" spans="1:8" x14ac:dyDescent="0.35">
      <c r="A11" s="5" t="s">
        <v>31</v>
      </c>
      <c r="B11">
        <v>4.4233879565966942E-3</v>
      </c>
      <c r="C11">
        <v>9.3685452891924953E-4</v>
      </c>
      <c r="D11">
        <v>1.2927105168786731E-2</v>
      </c>
      <c r="E11">
        <v>3.6427900819031608E-3</v>
      </c>
      <c r="F11">
        <v>7.7152725910996996E-4</v>
      </c>
      <c r="G11">
        <v>1.0645851315471428E-2</v>
      </c>
    </row>
    <row r="12" spans="1:8" x14ac:dyDescent="0.35">
      <c r="A12" s="5" t="s">
        <v>32</v>
      </c>
      <c r="B12">
        <v>3.4686672152952716E-3</v>
      </c>
      <c r="C12">
        <v>2.203948129839305E-3</v>
      </c>
      <c r="D12">
        <v>6.2311864058567368E-3</v>
      </c>
      <c r="E12">
        <v>2.8565494714196354E-3</v>
      </c>
      <c r="F12">
        <v>1.8150161069264866E-3</v>
      </c>
      <c r="G12">
        <v>5.1315652754114309E-3</v>
      </c>
    </row>
    <row r="13" spans="1:8" x14ac:dyDescent="0.35">
      <c r="A13" s="5" t="s">
        <v>33</v>
      </c>
      <c r="B13">
        <v>2.3820942032166001E-4</v>
      </c>
      <c r="C13">
        <v>3.1138397594908283E-5</v>
      </c>
      <c r="D13">
        <v>2.06557835041591E-3</v>
      </c>
      <c r="E13">
        <v>1.9617246379430829E-4</v>
      </c>
      <c r="F13">
        <v>2.5643386254630346E-5</v>
      </c>
      <c r="G13">
        <v>1.7010645238719261E-3</v>
      </c>
    </row>
    <row r="14" spans="1:8" x14ac:dyDescent="0.35">
      <c r="A14" s="5" t="s">
        <v>34</v>
      </c>
      <c r="B14">
        <v>4.0171965324910328E-3</v>
      </c>
      <c r="C14">
        <v>2.0332857323089775E-3</v>
      </c>
      <c r="D14">
        <v>6.3192974665393E-3</v>
      </c>
      <c r="E14">
        <v>3.3082794973455557E-3</v>
      </c>
      <c r="F14">
        <v>1.6744706030779816E-3</v>
      </c>
      <c r="G14">
        <v>5.2041273253853057E-3</v>
      </c>
    </row>
    <row r="15" spans="1:8" x14ac:dyDescent="0.35">
      <c r="A15" s="5" t="s">
        <v>35</v>
      </c>
      <c r="B15">
        <v>2.4198819177953419E-3</v>
      </c>
      <c r="C15">
        <v>1.8228571795373385E-3</v>
      </c>
      <c r="D15">
        <v>4.4112864906153569E-3</v>
      </c>
      <c r="E15">
        <v>1.992843932302047E-3</v>
      </c>
      <c r="F15">
        <v>1.5011765007954551E-3</v>
      </c>
      <c r="G15">
        <v>3.6328241687420583E-3</v>
      </c>
    </row>
    <row r="16" spans="1:8" x14ac:dyDescent="0.35">
      <c r="A16" s="5" t="s">
        <v>76</v>
      </c>
      <c r="B16">
        <v>2.7897276450804319E-3</v>
      </c>
      <c r="C16">
        <v>1.7277194932898247E-3</v>
      </c>
      <c r="D16">
        <v>4.0852408895396177E-3</v>
      </c>
      <c r="E16">
        <v>2.2974227665368257E-3</v>
      </c>
      <c r="F16">
        <v>1.4228278180033849E-3</v>
      </c>
      <c r="G16">
        <v>3.3643160266796849E-3</v>
      </c>
    </row>
    <row r="17" spans="1:7" x14ac:dyDescent="0.35">
      <c r="A17" s="5" t="s">
        <v>36</v>
      </c>
      <c r="B17">
        <v>2.17817517953508E-3</v>
      </c>
      <c r="C17">
        <v>1.1852846585543731E-3</v>
      </c>
      <c r="D17">
        <v>4.0517595924165388E-3</v>
      </c>
      <c r="E17">
        <v>1.7937913243230069E-3</v>
      </c>
      <c r="F17">
        <v>9.7611677763301328E-4</v>
      </c>
      <c r="G17">
        <v>3.3367431937547974E-3</v>
      </c>
    </row>
    <row r="18" spans="1:7" x14ac:dyDescent="0.35">
      <c r="A18" s="5" t="s">
        <v>37</v>
      </c>
      <c r="B18">
        <v>2.0123518484355457E-3</v>
      </c>
      <c r="C18">
        <v>1.1558366230847051E-3</v>
      </c>
      <c r="D18">
        <v>4.4849379440727883E-3</v>
      </c>
      <c r="E18">
        <v>1.6572309340057438E-3</v>
      </c>
      <c r="F18">
        <v>9.5186545430505113E-4</v>
      </c>
      <c r="G18">
        <v>3.6934783068834727E-3</v>
      </c>
    </row>
    <row r="19" spans="1:7" x14ac:dyDescent="0.35">
      <c r="A19" s="5" t="s">
        <v>38</v>
      </c>
      <c r="B19">
        <v>4.3265944238754739E-2</v>
      </c>
      <c r="C19">
        <v>2.0787532768234949E-2</v>
      </c>
      <c r="D19">
        <v>6.8964932323025668E-2</v>
      </c>
      <c r="E19">
        <v>3.5630777608386253E-2</v>
      </c>
      <c r="F19">
        <v>1.7119144632664073E-2</v>
      </c>
      <c r="G19">
        <v>5.6794650148374079E-2</v>
      </c>
    </row>
    <row r="20" spans="1:7" x14ac:dyDescent="0.35">
      <c r="A20" s="5" t="s">
        <v>39</v>
      </c>
      <c r="B20">
        <v>3.548838742428579E-3</v>
      </c>
      <c r="C20">
        <v>1.1031094326418845E-3</v>
      </c>
      <c r="D20">
        <v>8.8421132581858793E-3</v>
      </c>
      <c r="E20">
        <v>2.9225730820000057E-3</v>
      </c>
      <c r="F20">
        <v>9.0844306217566944E-4</v>
      </c>
      <c r="G20">
        <v>7.2817403302707249E-3</v>
      </c>
    </row>
    <row r="21" spans="1:7" x14ac:dyDescent="0.35">
      <c r="A21" s="5" t="s">
        <v>40</v>
      </c>
      <c r="B21">
        <v>3.0886862087314195E-3</v>
      </c>
      <c r="C21">
        <v>1.5045494521864103E-3</v>
      </c>
      <c r="D21">
        <v>5.4717161423425203E-3</v>
      </c>
      <c r="E21">
        <v>2.5436239366023461E-3</v>
      </c>
      <c r="F21">
        <v>1.2390407253299849E-3</v>
      </c>
      <c r="G21">
        <v>4.5061191760467825E-3</v>
      </c>
    </row>
    <row r="22" spans="1:7" x14ac:dyDescent="0.35">
      <c r="A22" s="5" t="s">
        <v>41</v>
      </c>
      <c r="B22">
        <v>1.8140238693229793E-2</v>
      </c>
      <c r="C22">
        <v>1.4476968965552025E-2</v>
      </c>
      <c r="D22">
        <v>2.30411482990567E-2</v>
      </c>
      <c r="E22">
        <v>1.4939020100306883E-2</v>
      </c>
      <c r="F22">
        <v>1.1922209736336961E-2</v>
      </c>
      <c r="G22">
        <v>1.8975063305105525E-2</v>
      </c>
    </row>
    <row r="23" spans="1:7" x14ac:dyDescent="0.35">
      <c r="A23" s="5" t="s">
        <v>42</v>
      </c>
      <c r="B23">
        <v>2.0761820425469106E-3</v>
      </c>
      <c r="C23">
        <v>1.2032314239016479E-3</v>
      </c>
      <c r="D23">
        <v>3.3045238759150889E-3</v>
      </c>
      <c r="E23">
        <v>1.7097969762151029E-3</v>
      </c>
      <c r="F23">
        <v>9.9089646674253374E-4</v>
      </c>
      <c r="G23">
        <v>2.7213726036947787E-3</v>
      </c>
    </row>
    <row r="24" spans="1:7" x14ac:dyDescent="0.35">
      <c r="A24" s="5" t="s">
        <v>43</v>
      </c>
      <c r="B24">
        <v>1.6118790284535042E-3</v>
      </c>
      <c r="C24">
        <v>5.579829914297026E-4</v>
      </c>
      <c r="D24">
        <v>3.8745923486977469E-3</v>
      </c>
      <c r="E24">
        <v>1.3274297881381797E-3</v>
      </c>
      <c r="F24">
        <v>4.5951540470681382E-4</v>
      </c>
      <c r="G24">
        <v>3.1908407577510853E-3</v>
      </c>
    </row>
    <row r="25" spans="1:7" x14ac:dyDescent="0.35">
      <c r="A25" s="5" t="s">
        <v>44</v>
      </c>
      <c r="B25">
        <v>1.7678939703159141E-5</v>
      </c>
      <c r="C25">
        <v>2.0415874632535051E-6</v>
      </c>
      <c r="D25">
        <v>1.2899674448707204E-4</v>
      </c>
      <c r="E25">
        <v>1.455912681436635E-5</v>
      </c>
      <c r="F25">
        <v>1.6813073226793566E-6</v>
      </c>
      <c r="G25">
        <v>1.0623261310700051E-4</v>
      </c>
    </row>
    <row r="26" spans="1:7" x14ac:dyDescent="0.35">
      <c r="A26" s="5" t="s">
        <v>45</v>
      </c>
      <c r="B26">
        <v>6.838277771067994E-4</v>
      </c>
      <c r="C26">
        <v>2.4333665647692282E-4</v>
      </c>
      <c r="D26">
        <v>1.9937945714937465E-3</v>
      </c>
      <c r="E26">
        <v>5.6315228702912923E-4</v>
      </c>
      <c r="F26">
        <v>2.0039489356923055E-4</v>
      </c>
      <c r="G26">
        <v>1.6419484706419088E-3</v>
      </c>
    </row>
    <row r="27" spans="1:7" x14ac:dyDescent="0.35">
      <c r="A27" t="s">
        <v>46</v>
      </c>
      <c r="B27">
        <v>3.4314524112913968E-5</v>
      </c>
      <c r="C27">
        <v>8.7573610668471814E-6</v>
      </c>
      <c r="D27">
        <v>9.8632885220079422E-5</v>
      </c>
      <c r="E27">
        <v>2.8259019857693857E-5</v>
      </c>
      <c r="F27">
        <v>7.2119444079918004E-6</v>
      </c>
      <c r="G27">
        <v>8.1227081945947762E-5</v>
      </c>
    </row>
    <row r="28" spans="1:7" x14ac:dyDescent="0.35">
      <c r="A28" s="5" t="s">
        <v>47</v>
      </c>
      <c r="B28">
        <v>1.5744115824657366E-2</v>
      </c>
      <c r="C28">
        <v>5.80955657524675E-3</v>
      </c>
      <c r="D28">
        <v>2.5087557165647572E-2</v>
      </c>
      <c r="E28">
        <v>1.2965742443835476E-2</v>
      </c>
      <c r="F28">
        <v>4.7843407090267347E-3</v>
      </c>
      <c r="G28">
        <v>2.0660341195239171E-2</v>
      </c>
    </row>
    <row r="29" spans="1:7" x14ac:dyDescent="0.35">
      <c r="A29" s="5" t="s">
        <v>48</v>
      </c>
      <c r="B29">
        <v>7.3724294688799962E-3</v>
      </c>
      <c r="C29">
        <v>5.1044243939148337E-3</v>
      </c>
      <c r="D29">
        <v>1.104230393686418E-2</v>
      </c>
      <c r="E29">
        <v>6.0714125037835262E-3</v>
      </c>
      <c r="F29">
        <v>4.2036436185180987E-3</v>
      </c>
      <c r="G29">
        <v>9.0936620656528501E-3</v>
      </c>
    </row>
    <row r="30" spans="1:7" x14ac:dyDescent="0.35">
      <c r="A30" s="5" t="s">
        <v>49</v>
      </c>
      <c r="B30">
        <v>3.5583379726114318E-4</v>
      </c>
      <c r="C30">
        <v>1.260630238332796E-4</v>
      </c>
      <c r="D30">
        <v>1.0919003422050918E-3</v>
      </c>
      <c r="E30">
        <v>2.9303959774447077E-4</v>
      </c>
      <c r="F30">
        <v>1.0381660786270084E-4</v>
      </c>
      <c r="G30">
        <v>8.9921204652184067E-4</v>
      </c>
    </row>
    <row r="31" spans="1:7" x14ac:dyDescent="0.35">
      <c r="A31" s="5" t="s">
        <v>50</v>
      </c>
      <c r="B31">
        <v>5.1306462222367871E-3</v>
      </c>
      <c r="C31">
        <v>2.6918275566142446E-3</v>
      </c>
      <c r="D31">
        <v>9.2298045442528367E-3</v>
      </c>
      <c r="E31">
        <v>4.2252380653714696E-3</v>
      </c>
      <c r="F31">
        <v>2.2167991642705548E-3</v>
      </c>
      <c r="G31">
        <v>7.6010155070317465E-3</v>
      </c>
    </row>
    <row r="32" spans="1:7" x14ac:dyDescent="0.35">
      <c r="A32" s="5" t="s">
        <v>51</v>
      </c>
      <c r="B32">
        <v>6.1041878411486989E-3</v>
      </c>
      <c r="C32">
        <v>3.5047429550885759E-3</v>
      </c>
      <c r="D32">
        <v>9.7782614917420376E-3</v>
      </c>
      <c r="E32">
        <v>5.0269782221224581E-3</v>
      </c>
      <c r="F32">
        <v>2.8862589041905918E-3</v>
      </c>
      <c r="G32">
        <v>8.0526859343757941E-3</v>
      </c>
    </row>
    <row r="33" spans="1:7" x14ac:dyDescent="0.35">
      <c r="A33" s="5" t="s">
        <v>52</v>
      </c>
      <c r="B33">
        <v>2.0381509522335622E-2</v>
      </c>
      <c r="C33">
        <v>9.7236085960432928E-3</v>
      </c>
      <c r="D33">
        <v>3.894975784242205E-2</v>
      </c>
      <c r="E33">
        <v>1.6784772547805804E-2</v>
      </c>
      <c r="F33">
        <v>8.0076776673297673E-3</v>
      </c>
      <c r="G33">
        <v>3.2076271164347574E-2</v>
      </c>
    </row>
    <row r="34" spans="1:7" x14ac:dyDescent="0.35">
      <c r="A34" s="5" t="s">
        <v>53</v>
      </c>
      <c r="B34">
        <v>3.8327943293472184E-3</v>
      </c>
      <c r="C34">
        <v>1.0645238647207585E-3</v>
      </c>
      <c r="D34">
        <v>9.9933848157889738E-3</v>
      </c>
      <c r="E34">
        <v>3.1564188594624151E-3</v>
      </c>
      <c r="F34">
        <v>8.7666671212297779E-4</v>
      </c>
      <c r="G34">
        <v>8.2298463188850354E-3</v>
      </c>
    </row>
    <row r="35" spans="1:7" x14ac:dyDescent="0.35">
      <c r="A35" s="5" t="s">
        <v>55</v>
      </c>
      <c r="B35">
        <v>3.5835897710515281E-3</v>
      </c>
      <c r="C35">
        <v>9.9895446141883503E-4</v>
      </c>
      <c r="D35">
        <v>8.5848294549668216E-3</v>
      </c>
      <c r="E35">
        <v>2.951191576160082E-3</v>
      </c>
      <c r="F35">
        <v>8.226683799919816E-4</v>
      </c>
      <c r="G35">
        <v>7.0698595511491449E-3</v>
      </c>
    </row>
    <row r="36" spans="1:7" x14ac:dyDescent="0.35">
      <c r="A36" s="5" t="s">
        <v>54</v>
      </c>
      <c r="B36">
        <v>1.5111908655991906E-3</v>
      </c>
      <c r="C36">
        <v>4.3437709281917005E-4</v>
      </c>
      <c r="D36">
        <v>3.8094465766669713E-3</v>
      </c>
      <c r="E36">
        <v>1.2445101246110982E-3</v>
      </c>
      <c r="F36">
        <v>3.5772231173343414E-4</v>
      </c>
      <c r="G36">
        <v>3.1371912984316233E-3</v>
      </c>
    </row>
    <row r="37" spans="1:7" x14ac:dyDescent="0.35">
      <c r="A37" s="5" t="s">
        <v>56</v>
      </c>
      <c r="B37">
        <v>4.1220235755953338E-4</v>
      </c>
      <c r="C37">
        <v>1.2316289195225301E-4</v>
      </c>
      <c r="D37">
        <v>1.656486721826765E-3</v>
      </c>
      <c r="E37">
        <v>3.3946076504902747E-4</v>
      </c>
      <c r="F37">
        <v>1.0142826396067895E-4</v>
      </c>
      <c r="G37">
        <v>1.364165535622042E-3</v>
      </c>
    </row>
    <row r="38" spans="1:7" x14ac:dyDescent="0.35">
      <c r="A38" s="5" t="s">
        <v>57</v>
      </c>
      <c r="B38">
        <v>2.2786671779584369E-3</v>
      </c>
      <c r="C38">
        <v>1.2609499251893142E-3</v>
      </c>
      <c r="D38">
        <v>4.0046111464455145E-3</v>
      </c>
      <c r="E38">
        <v>1.8765494406716534E-3</v>
      </c>
      <c r="F38">
        <v>1.0384293501559058E-3</v>
      </c>
      <c r="G38">
        <v>3.2979150617786601E-3</v>
      </c>
    </row>
    <row r="39" spans="1:7" x14ac:dyDescent="0.35">
      <c r="A39" s="5" t="s">
        <v>58</v>
      </c>
      <c r="B39">
        <v>1.4793806183571201E-2</v>
      </c>
      <c r="C39">
        <v>1.1004699112307696E-2</v>
      </c>
      <c r="D39">
        <v>1.9119449906429119E-2</v>
      </c>
      <c r="E39">
        <v>1.218313450411746E-2</v>
      </c>
      <c r="F39">
        <v>9.0626933866063356E-3</v>
      </c>
      <c r="G39">
        <v>1.5745429334706334E-2</v>
      </c>
    </row>
    <row r="40" spans="1:7" x14ac:dyDescent="0.35">
      <c r="A40" s="5" t="s">
        <v>59</v>
      </c>
      <c r="B40">
        <v>1.5912420695896684E-2</v>
      </c>
      <c r="C40">
        <v>7.0452352430900225E-3</v>
      </c>
      <c r="D40">
        <v>3.0333330091743549E-2</v>
      </c>
      <c r="E40">
        <v>1.3104346455444327E-2</v>
      </c>
      <c r="F40">
        <v>5.8019584354859011E-3</v>
      </c>
      <c r="G40">
        <v>2.4980389487318216E-2</v>
      </c>
    </row>
    <row r="41" spans="1:7" x14ac:dyDescent="0.35">
      <c r="A41" s="5" t="s">
        <v>60</v>
      </c>
      <c r="B41">
        <v>6.7281959413793826E-3</v>
      </c>
      <c r="C41">
        <v>3.8146067716365948E-3</v>
      </c>
      <c r="D41">
        <v>1.0605959214491541E-2</v>
      </c>
      <c r="E41">
        <v>5.5408672458418457E-3</v>
      </c>
      <c r="F41">
        <v>3.1414408707595479E-3</v>
      </c>
      <c r="G41">
        <v>8.7343193531106804E-3</v>
      </c>
    </row>
    <row r="42" spans="1:7" x14ac:dyDescent="0.35">
      <c r="A42" s="5" t="s">
        <v>61</v>
      </c>
      <c r="B42">
        <v>5.7335590611882993E-4</v>
      </c>
      <c r="C42">
        <v>2.2335024241533418E-4</v>
      </c>
      <c r="D42">
        <v>1.5588864464246269E-3</v>
      </c>
      <c r="E42">
        <v>4.7217545209785988E-4</v>
      </c>
      <c r="F42">
        <v>1.8393549375380456E-4</v>
      </c>
      <c r="G42">
        <v>1.2837888382320457E-3</v>
      </c>
    </row>
    <row r="43" spans="1:7" x14ac:dyDescent="0.35">
      <c r="A43" s="5" t="s">
        <v>62</v>
      </c>
      <c r="B43">
        <v>7.701494645285023E-3</v>
      </c>
      <c r="C43">
        <v>3.3373221557911684E-3</v>
      </c>
      <c r="D43">
        <v>1.4882610163620262E-2</v>
      </c>
      <c r="E43">
        <v>6.342407354940606E-3</v>
      </c>
      <c r="F43">
        <v>2.7483829518280206E-3</v>
      </c>
      <c r="G43">
        <v>1.2256267193569627E-2</v>
      </c>
    </row>
    <row r="44" spans="1:7" x14ac:dyDescent="0.35">
      <c r="A44" s="5" t="s">
        <v>63</v>
      </c>
      <c r="B44">
        <v>1.0214563071883682E-2</v>
      </c>
      <c r="C44">
        <v>5.5487576726613976E-3</v>
      </c>
      <c r="D44">
        <v>1.6363697852448008E-2</v>
      </c>
      <c r="E44">
        <v>8.411993118021854E-3</v>
      </c>
      <c r="F44">
        <v>4.5695651421917404E-3</v>
      </c>
      <c r="G44">
        <v>1.3475986466721891E-2</v>
      </c>
    </row>
    <row r="45" spans="1:7" x14ac:dyDescent="0.35">
      <c r="A45" s="5" t="s">
        <v>64</v>
      </c>
      <c r="B45">
        <v>2.4688869772014179E-3</v>
      </c>
      <c r="C45">
        <v>1.1230315048403087E-3</v>
      </c>
      <c r="D45">
        <v>4.6786564178794236E-3</v>
      </c>
      <c r="E45">
        <v>2.0332010400482261E-3</v>
      </c>
      <c r="F45">
        <v>9.2484947457437193E-4</v>
      </c>
      <c r="G45">
        <v>3.8530111676654088E-3</v>
      </c>
    </row>
    <row r="46" spans="1:7" x14ac:dyDescent="0.35">
      <c r="A46" s="5" t="s">
        <v>65</v>
      </c>
      <c r="B46">
        <v>2.4831017575997036E-3</v>
      </c>
      <c r="C46">
        <v>1.0750962791345998E-3</v>
      </c>
      <c r="D46">
        <v>4.7022791958259806E-3</v>
      </c>
      <c r="E46">
        <v>2.0449073297879911E-3</v>
      </c>
      <c r="F46">
        <v>8.8537340634614093E-4</v>
      </c>
      <c r="G46">
        <v>3.8724652200919848E-3</v>
      </c>
    </row>
    <row r="47" spans="1:7" x14ac:dyDescent="0.35">
      <c r="A47" s="5" t="s">
        <v>66</v>
      </c>
      <c r="B47">
        <v>1.8301688029012015E-3</v>
      </c>
      <c r="C47">
        <v>6.3319045752151585E-4</v>
      </c>
      <c r="D47">
        <v>4.9963850003146701E-3</v>
      </c>
      <c r="E47">
        <v>1.5071978376833422E-3</v>
      </c>
      <c r="F47">
        <v>5.2145096501771875E-4</v>
      </c>
      <c r="G47">
        <v>4.114670000259139E-3</v>
      </c>
    </row>
    <row r="48" spans="1:7" x14ac:dyDescent="0.35">
      <c r="A48" s="5" t="s">
        <v>67</v>
      </c>
      <c r="B48">
        <v>3.9926632272518657E-2</v>
      </c>
      <c r="C48">
        <v>2.693863267781765E-2</v>
      </c>
      <c r="D48">
        <v>5.2442273237091643E-2</v>
      </c>
      <c r="E48">
        <v>3.2880755989133002E-2</v>
      </c>
      <c r="F48">
        <v>2.2184756322908651E-2</v>
      </c>
      <c r="G48">
        <v>4.3187754430546073E-2</v>
      </c>
    </row>
    <row r="49" spans="1:7" x14ac:dyDescent="0.35">
      <c r="A49" s="5" t="s">
        <v>68</v>
      </c>
      <c r="B49">
        <v>9.8198641205669455E-4</v>
      </c>
      <c r="C49">
        <v>4.9084315588940547E-4</v>
      </c>
      <c r="D49">
        <v>1.987936782903035E-3</v>
      </c>
      <c r="E49">
        <v>8.086946922819839E-4</v>
      </c>
      <c r="F49">
        <v>4.0422377543833398E-4</v>
      </c>
      <c r="G49">
        <v>1.6371244094495576E-3</v>
      </c>
    </row>
    <row r="50" spans="1:7" x14ac:dyDescent="0.35">
      <c r="A50" s="5" t="s">
        <v>69</v>
      </c>
      <c r="B50">
        <v>4.3682648586309305E-4</v>
      </c>
      <c r="C50">
        <v>1.274700813504171E-4</v>
      </c>
      <c r="D50">
        <v>1.5583471279300421E-3</v>
      </c>
      <c r="E50">
        <v>3.5973945894607671E-4</v>
      </c>
      <c r="F50">
        <v>1.0497536111210822E-4</v>
      </c>
      <c r="G50">
        <v>1.2833446935894464E-3</v>
      </c>
    </row>
    <row r="51" spans="1:7" x14ac:dyDescent="0.35">
      <c r="A51" s="5" t="s">
        <v>70</v>
      </c>
      <c r="B51">
        <v>4.1359799948276091E-4</v>
      </c>
      <c r="C51">
        <v>1.0137188156855163E-4</v>
      </c>
      <c r="D51">
        <v>1.226885429222512E-3</v>
      </c>
      <c r="E51">
        <v>3.4061011722109717E-4</v>
      </c>
      <c r="F51">
        <v>8.3482725997630758E-5</v>
      </c>
      <c r="G51">
        <v>1.0103762358303037E-3</v>
      </c>
    </row>
    <row r="52" spans="1:7" x14ac:dyDescent="0.35">
      <c r="A52" s="5" t="s">
        <v>71</v>
      </c>
      <c r="B52">
        <v>2.6268239191123187E-3</v>
      </c>
      <c r="C52">
        <v>1.7368102025402078E-3</v>
      </c>
      <c r="D52">
        <v>3.8220926320177888E-3</v>
      </c>
      <c r="E52">
        <v>2.1632667569160282E-3</v>
      </c>
      <c r="F52">
        <v>1.4303142844448767E-3</v>
      </c>
      <c r="G52">
        <v>3.1476056969558255E-3</v>
      </c>
    </row>
    <row r="53" spans="1:7" x14ac:dyDescent="0.35">
      <c r="A53" s="5" t="s">
        <v>72</v>
      </c>
      <c r="B53">
        <v>4.7545571087110971E-4</v>
      </c>
      <c r="C53">
        <v>1.4664814324506879E-5</v>
      </c>
      <c r="D53">
        <v>1.878277516496841E-3</v>
      </c>
      <c r="E53">
        <v>3.9155176189385505E-4</v>
      </c>
      <c r="F53">
        <v>1.2076905914299786E-5</v>
      </c>
      <c r="G53">
        <v>1.5468167782915164E-3</v>
      </c>
    </row>
    <row r="54" spans="1:7" x14ac:dyDescent="0.35">
      <c r="A54" s="5" t="s">
        <v>73</v>
      </c>
      <c r="B54">
        <v>1.3015994043703717E-3</v>
      </c>
      <c r="C54">
        <v>5.4043600948481554E-4</v>
      </c>
      <c r="D54">
        <v>2.6179691307454322E-3</v>
      </c>
      <c r="E54">
        <v>1.0719053918344238E-3</v>
      </c>
      <c r="F54">
        <v>4.4506494898749509E-4</v>
      </c>
      <c r="G54">
        <v>2.1559745782609432E-3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A8BEF-63A3-4561-BA06-7A8CDE2C83AC}">
  <dimension ref="A1:AB2"/>
  <sheetViews>
    <sheetView workbookViewId="0">
      <selection activeCell="D9" sqref="D9"/>
    </sheetView>
  </sheetViews>
  <sheetFormatPr defaultRowHeight="14.5" x14ac:dyDescent="0.35"/>
  <sheetData>
    <row r="1" spans="1:2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159</v>
      </c>
      <c r="H1" t="s">
        <v>160</v>
      </c>
      <c r="I1" t="s">
        <v>161</v>
      </c>
      <c r="J1" t="s">
        <v>6</v>
      </c>
      <c r="K1" t="s">
        <v>7</v>
      </c>
      <c r="L1" t="s">
        <v>8</v>
      </c>
      <c r="M1" t="s">
        <v>162</v>
      </c>
      <c r="N1" t="s">
        <v>163</v>
      </c>
      <c r="O1" t="s">
        <v>164</v>
      </c>
      <c r="P1" t="s">
        <v>9</v>
      </c>
      <c r="Q1" t="s">
        <v>10</v>
      </c>
      <c r="R1" t="s">
        <v>11</v>
      </c>
      <c r="S1" t="s">
        <v>165</v>
      </c>
      <c r="T1" t="s">
        <v>12</v>
      </c>
      <c r="U1" t="s">
        <v>166</v>
      </c>
      <c r="V1" t="s">
        <v>13</v>
      </c>
      <c r="W1" t="s">
        <v>14</v>
      </c>
      <c r="X1" t="s">
        <v>167</v>
      </c>
      <c r="Y1" t="s">
        <v>168</v>
      </c>
      <c r="Z1" t="s">
        <v>169</v>
      </c>
      <c r="AA1" t="s">
        <v>170</v>
      </c>
      <c r="AB1" t="s">
        <v>171</v>
      </c>
    </row>
    <row r="2" spans="1:28" x14ac:dyDescent="0.35">
      <c r="A2">
        <v>964132442.55759859</v>
      </c>
      <c r="B2">
        <v>554620843.00943553</v>
      </c>
      <c r="C2">
        <v>1583498311.0399601</v>
      </c>
      <c r="D2">
        <v>5126406979.1056356</v>
      </c>
      <c r="E2">
        <v>4468934366.7024202</v>
      </c>
      <c r="F2">
        <v>5671857726.3996639</v>
      </c>
      <c r="G2">
        <v>5.429315394915421E-2</v>
      </c>
      <c r="H2">
        <v>2.9405310271709551E-2</v>
      </c>
      <c r="I2">
        <v>9.2881864037218792E-2</v>
      </c>
      <c r="J2">
        <v>4.4712009134597587E-2</v>
      </c>
      <c r="K2">
        <v>2.4216137870819627E-2</v>
      </c>
      <c r="L2">
        <v>7.6490946854180161E-2</v>
      </c>
      <c r="M2">
        <v>0.22453082384544176</v>
      </c>
      <c r="N2">
        <v>0.19581850447759305</v>
      </c>
      <c r="O2">
        <v>0.24822486145929154</v>
      </c>
      <c r="P2">
        <v>5.0315106300693059E-2</v>
      </c>
      <c r="Q2">
        <v>0.19262310489674056</v>
      </c>
      <c r="R2">
        <v>4.5327246079802666E-2</v>
      </c>
      <c r="S2">
        <v>4.9464641099122963E-2</v>
      </c>
      <c r="T2">
        <v>4.1341017454185648E-2</v>
      </c>
      <c r="U2">
        <v>0.1340426858037195</v>
      </c>
      <c r="V2">
        <v>0.15811499396377621</v>
      </c>
      <c r="W2">
        <v>0.11063565965978339</v>
      </c>
      <c r="X2" s="5" t="s">
        <v>158</v>
      </c>
      <c r="Y2">
        <v>435.29776746904912</v>
      </c>
      <c r="Z2">
        <v>968.01144583780456</v>
      </c>
      <c r="AA2">
        <v>264.60981222975136</v>
      </c>
      <c r="AB2">
        <v>600.52824496200856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87023-C5D7-4143-851C-41A2D68C3A02}">
  <dimension ref="A1:H53"/>
  <sheetViews>
    <sheetView workbookViewId="0">
      <selection activeCell="E1" sqref="E1:H1048576"/>
    </sheetView>
  </sheetViews>
  <sheetFormatPr defaultRowHeight="14.5" x14ac:dyDescent="0.35"/>
  <cols>
    <col min="1" max="1" width="23.26953125" customWidth="1"/>
    <col min="5" max="5" width="23.26953125" customWidth="1"/>
  </cols>
  <sheetData>
    <row r="1" spans="1:8" ht="43.5" x14ac:dyDescent="0.35">
      <c r="A1" s="2" t="s">
        <v>74</v>
      </c>
      <c r="B1" s="2" t="s">
        <v>91</v>
      </c>
      <c r="E1" s="2" t="s">
        <v>74</v>
      </c>
      <c r="F1" s="2" t="s">
        <v>139</v>
      </c>
      <c r="G1" t="s">
        <v>154</v>
      </c>
      <c r="H1" s="2" t="s">
        <v>91</v>
      </c>
    </row>
    <row r="2" spans="1:8" x14ac:dyDescent="0.35">
      <c r="A2" s="5" t="s">
        <v>37</v>
      </c>
      <c r="B2">
        <v>0</v>
      </c>
      <c r="E2" s="5" t="s">
        <v>23</v>
      </c>
      <c r="F2">
        <v>1419.6542915276866</v>
      </c>
      <c r="G2">
        <v>503.75117808437619</v>
      </c>
      <c r="H2">
        <v>0.35484073910859715</v>
      </c>
    </row>
    <row r="3" spans="1:8" x14ac:dyDescent="0.35">
      <c r="A3" s="5" t="s">
        <v>39</v>
      </c>
      <c r="B3">
        <v>0</v>
      </c>
      <c r="E3" t="s">
        <v>24</v>
      </c>
      <c r="F3">
        <v>2549.9045246526998</v>
      </c>
      <c r="G3">
        <v>1754.9779637420324</v>
      </c>
      <c r="H3">
        <v>0.68825242152196353</v>
      </c>
    </row>
    <row r="4" spans="1:8" x14ac:dyDescent="0.35">
      <c r="A4" s="5" t="s">
        <v>72</v>
      </c>
      <c r="B4">
        <v>0</v>
      </c>
      <c r="E4" s="5" t="s">
        <v>25</v>
      </c>
      <c r="F4">
        <v>6776.8062649482217</v>
      </c>
      <c r="G4">
        <v>2786.97165572525</v>
      </c>
      <c r="H4">
        <v>0.41125148731790451</v>
      </c>
    </row>
    <row r="5" spans="1:8" x14ac:dyDescent="0.35">
      <c r="A5" s="5" t="s">
        <v>55</v>
      </c>
      <c r="B5">
        <v>2.6740014981150955E-2</v>
      </c>
      <c r="E5" s="5" t="s">
        <v>26</v>
      </c>
      <c r="F5">
        <v>3361.4702581383567</v>
      </c>
      <c r="G5">
        <v>1553.7089540198392</v>
      </c>
      <c r="H5">
        <v>0.462211126294573</v>
      </c>
    </row>
    <row r="6" spans="1:8" x14ac:dyDescent="0.35">
      <c r="A6" s="5" t="s">
        <v>61</v>
      </c>
      <c r="B6">
        <v>2.9131336731222979E-2</v>
      </c>
      <c r="E6" s="5" t="s">
        <v>27</v>
      </c>
      <c r="F6">
        <v>2082.5930046819581</v>
      </c>
      <c r="G6">
        <v>1317.0536420573096</v>
      </c>
      <c r="H6">
        <v>0.63241048015449508</v>
      </c>
    </row>
    <row r="7" spans="1:8" x14ac:dyDescent="0.35">
      <c r="A7" s="5" t="s">
        <v>56</v>
      </c>
      <c r="B7">
        <v>3.9972168989666088E-2</v>
      </c>
      <c r="E7" s="5" t="s">
        <v>28</v>
      </c>
      <c r="F7">
        <v>1030.3179125297725</v>
      </c>
      <c r="G7">
        <v>380.23493251275028</v>
      </c>
      <c r="H7">
        <v>0.36904622145134536</v>
      </c>
    </row>
    <row r="8" spans="1:8" x14ac:dyDescent="0.35">
      <c r="A8" s="5" t="s">
        <v>30</v>
      </c>
      <c r="B8">
        <v>5.3841394870625739E-2</v>
      </c>
      <c r="E8" s="5" t="s">
        <v>29</v>
      </c>
      <c r="F8">
        <v>4666.386015293273</v>
      </c>
      <c r="G8">
        <v>390.00646775555759</v>
      </c>
      <c r="H8">
        <v>8.3577840855295474E-2</v>
      </c>
    </row>
    <row r="9" spans="1:8" x14ac:dyDescent="0.35">
      <c r="A9" s="5" t="s">
        <v>29</v>
      </c>
      <c r="B9">
        <v>8.3577840855295474E-2</v>
      </c>
      <c r="E9" s="5" t="s">
        <v>30</v>
      </c>
      <c r="F9">
        <v>497.22028799204259</v>
      </c>
      <c r="G9">
        <v>26.771033863465817</v>
      </c>
      <c r="H9">
        <v>5.3841394870625739E-2</v>
      </c>
    </row>
    <row r="10" spans="1:8" x14ac:dyDescent="0.35">
      <c r="A10" s="5" t="s">
        <v>43</v>
      </c>
      <c r="B10">
        <v>9.3934198830810195E-2</v>
      </c>
      <c r="E10" s="5" t="s">
        <v>31</v>
      </c>
      <c r="F10">
        <v>2479.8196325561794</v>
      </c>
      <c r="G10">
        <v>898.33830726234157</v>
      </c>
      <c r="H10">
        <v>0.36225953511640729</v>
      </c>
    </row>
    <row r="11" spans="1:8" x14ac:dyDescent="0.35">
      <c r="A11" s="5" t="s">
        <v>62</v>
      </c>
      <c r="B11">
        <v>0.11616007679027536</v>
      </c>
      <c r="E11" s="5" t="s">
        <v>32</v>
      </c>
      <c r="F11">
        <v>1354.9447891295447</v>
      </c>
      <c r="G11">
        <v>484.06653214958737</v>
      </c>
      <c r="H11">
        <v>0.35725923006838201</v>
      </c>
    </row>
    <row r="12" spans="1:8" x14ac:dyDescent="0.35">
      <c r="A12" s="5" t="s">
        <v>66</v>
      </c>
      <c r="B12">
        <v>0.12553441020570208</v>
      </c>
      <c r="E12" s="5" t="s">
        <v>33</v>
      </c>
      <c r="F12">
        <v>963.96006273144383</v>
      </c>
      <c r="G12">
        <v>451.57834342343142</v>
      </c>
      <c r="H12">
        <v>0.46846167272101985</v>
      </c>
    </row>
    <row r="13" spans="1:8" x14ac:dyDescent="0.35">
      <c r="A13" s="5" t="s">
        <v>65</v>
      </c>
      <c r="B13">
        <v>0.18656588810442232</v>
      </c>
      <c r="E13" s="5" t="s">
        <v>34</v>
      </c>
      <c r="F13">
        <v>336.25100807057584</v>
      </c>
      <c r="G13">
        <v>164.29185892196548</v>
      </c>
      <c r="H13">
        <v>0.48859885912217749</v>
      </c>
    </row>
    <row r="14" spans="1:8" x14ac:dyDescent="0.35">
      <c r="A14" s="5" t="s">
        <v>52</v>
      </c>
      <c r="B14">
        <v>0.19658049416435633</v>
      </c>
      <c r="E14" s="5" t="s">
        <v>35</v>
      </c>
      <c r="F14">
        <v>1146.2481894059658</v>
      </c>
      <c r="G14">
        <v>273.95783904689932</v>
      </c>
      <c r="H14">
        <v>0.23900394485148627</v>
      </c>
    </row>
    <row r="15" spans="1:8" x14ac:dyDescent="0.35">
      <c r="A15" s="5" t="s">
        <v>35</v>
      </c>
      <c r="B15">
        <v>0.23900394485148627</v>
      </c>
      <c r="E15" s="5" t="s">
        <v>76</v>
      </c>
      <c r="F15">
        <v>1811.8717384418908</v>
      </c>
      <c r="G15">
        <v>1062.2567320259759</v>
      </c>
      <c r="H15">
        <v>0.58627589883346687</v>
      </c>
    </row>
    <row r="16" spans="1:8" x14ac:dyDescent="0.35">
      <c r="A16" s="5" t="s">
        <v>42</v>
      </c>
      <c r="B16">
        <v>0.24805309238427831</v>
      </c>
      <c r="E16" s="5" t="s">
        <v>36</v>
      </c>
      <c r="F16">
        <v>706.37866583190817</v>
      </c>
      <c r="G16">
        <v>283.77307659015878</v>
      </c>
      <c r="H16">
        <v>0.40172939857400253</v>
      </c>
    </row>
    <row r="17" spans="1:8" x14ac:dyDescent="0.35">
      <c r="A17" s="5" t="s">
        <v>47</v>
      </c>
      <c r="B17">
        <v>0.28160645632054748</v>
      </c>
      <c r="E17" s="5" t="s">
        <v>37</v>
      </c>
      <c r="F17">
        <v>657.80674780312268</v>
      </c>
      <c r="G17">
        <v>0</v>
      </c>
      <c r="H17">
        <v>0</v>
      </c>
    </row>
    <row r="18" spans="1:8" x14ac:dyDescent="0.35">
      <c r="A18" s="5" t="s">
        <v>59</v>
      </c>
      <c r="B18">
        <v>0.28384315945282035</v>
      </c>
      <c r="E18" s="5" t="s">
        <v>38</v>
      </c>
      <c r="F18">
        <v>6306.2269128785001</v>
      </c>
      <c r="G18">
        <v>2076.251422875765</v>
      </c>
      <c r="H18">
        <v>0.3292382991540741</v>
      </c>
    </row>
    <row r="19" spans="1:8" x14ac:dyDescent="0.35">
      <c r="A19" s="5" t="s">
        <v>40</v>
      </c>
      <c r="B19">
        <v>0.28656374501804849</v>
      </c>
      <c r="E19" s="5" t="s">
        <v>39</v>
      </c>
      <c r="F19">
        <v>667.56968061411681</v>
      </c>
      <c r="G19">
        <v>0</v>
      </c>
      <c r="H19">
        <v>0</v>
      </c>
    </row>
    <row r="20" spans="1:8" x14ac:dyDescent="0.35">
      <c r="A20" s="5" t="s">
        <v>64</v>
      </c>
      <c r="B20">
        <v>0.31151046211815953</v>
      </c>
      <c r="E20" s="5" t="s">
        <v>40</v>
      </c>
      <c r="F20">
        <v>596.92276532529547</v>
      </c>
      <c r="G20">
        <v>171.0564231181464</v>
      </c>
      <c r="H20">
        <v>0.28656374501804849</v>
      </c>
    </row>
    <row r="21" spans="1:8" x14ac:dyDescent="0.35">
      <c r="A21" s="5" t="s">
        <v>44</v>
      </c>
      <c r="B21">
        <v>0.31304278628287008</v>
      </c>
      <c r="E21" s="5" t="s">
        <v>41</v>
      </c>
      <c r="F21">
        <v>1916.9157145750446</v>
      </c>
      <c r="G21">
        <v>991.58733181278785</v>
      </c>
      <c r="H21">
        <v>0.5172826975507423</v>
      </c>
    </row>
    <row r="22" spans="1:8" x14ac:dyDescent="0.35">
      <c r="A22" s="5" t="s">
        <v>38</v>
      </c>
      <c r="B22">
        <v>0.3292382991540741</v>
      </c>
      <c r="E22" s="5" t="s">
        <v>42</v>
      </c>
      <c r="F22">
        <v>896.71712476836854</v>
      </c>
      <c r="G22">
        <v>222.4334557927325</v>
      </c>
      <c r="H22">
        <v>0.24805309238427831</v>
      </c>
    </row>
    <row r="23" spans="1:8" x14ac:dyDescent="0.35">
      <c r="A23" s="5" t="s">
        <v>58</v>
      </c>
      <c r="B23">
        <v>0.33137238078514025</v>
      </c>
      <c r="E23" s="5" t="s">
        <v>43</v>
      </c>
      <c r="F23">
        <v>1331.2495832318482</v>
      </c>
      <c r="G23">
        <v>125.0498630447336</v>
      </c>
      <c r="H23">
        <v>9.3934198830810195E-2</v>
      </c>
    </row>
    <row r="24" spans="1:8" x14ac:dyDescent="0.35">
      <c r="A24" s="5" t="s">
        <v>23</v>
      </c>
      <c r="B24">
        <v>0.35484073910859715</v>
      </c>
      <c r="E24" s="5" t="s">
        <v>44</v>
      </c>
      <c r="F24">
        <v>1375.8386091664927</v>
      </c>
      <c r="G24">
        <v>430.69635168902761</v>
      </c>
      <c r="H24">
        <v>0.31304278628287008</v>
      </c>
    </row>
    <row r="25" spans="1:8" x14ac:dyDescent="0.35">
      <c r="A25" s="5" t="s">
        <v>32</v>
      </c>
      <c r="B25">
        <v>0.35725923006838201</v>
      </c>
      <c r="E25" s="5" t="s">
        <v>45</v>
      </c>
      <c r="F25">
        <v>587.52564008071909</v>
      </c>
      <c r="G25">
        <v>275.7693623127455</v>
      </c>
      <c r="H25">
        <v>0.46937417450387031</v>
      </c>
    </row>
    <row r="26" spans="1:8" x14ac:dyDescent="0.35">
      <c r="A26" s="5" t="s">
        <v>31</v>
      </c>
      <c r="B26">
        <v>0.36225953511640729</v>
      </c>
      <c r="E26" t="s">
        <v>46</v>
      </c>
      <c r="F26">
        <v>1324.8626163980566</v>
      </c>
      <c r="G26">
        <v>623.82971247645389</v>
      </c>
      <c r="H26">
        <v>0.47086369919054577</v>
      </c>
    </row>
    <row r="27" spans="1:8" x14ac:dyDescent="0.35">
      <c r="A27" s="5" t="s">
        <v>28</v>
      </c>
      <c r="B27">
        <v>0.36904622145134536</v>
      </c>
      <c r="E27" s="5" t="s">
        <v>47</v>
      </c>
      <c r="F27">
        <v>1450.3666612596835</v>
      </c>
      <c r="G27">
        <v>408.43261584280333</v>
      </c>
      <c r="H27">
        <v>0.28160645632054748</v>
      </c>
    </row>
    <row r="28" spans="1:8" x14ac:dyDescent="0.35">
      <c r="A28" s="5" t="s">
        <v>36</v>
      </c>
      <c r="B28">
        <v>0.40172939857400253</v>
      </c>
      <c r="E28" s="5" t="s">
        <v>48</v>
      </c>
      <c r="F28">
        <v>0</v>
      </c>
      <c r="G28">
        <v>0</v>
      </c>
      <c r="H28" t="e">
        <v>#DIV/0!</v>
      </c>
    </row>
    <row r="29" spans="1:8" x14ac:dyDescent="0.35">
      <c r="A29" s="5" t="s">
        <v>25</v>
      </c>
      <c r="B29">
        <v>0.41125148731790451</v>
      </c>
      <c r="E29" s="5" t="s">
        <v>49</v>
      </c>
      <c r="F29">
        <v>1554.9883747380393</v>
      </c>
      <c r="G29">
        <v>906.40545131800548</v>
      </c>
      <c r="H29">
        <v>0.58290175415022172</v>
      </c>
    </row>
    <row r="30" spans="1:8" x14ac:dyDescent="0.35">
      <c r="A30" s="5" t="s">
        <v>53</v>
      </c>
      <c r="B30">
        <v>0.42843115051641706</v>
      </c>
      <c r="E30" s="5" t="s">
        <v>50</v>
      </c>
      <c r="F30">
        <v>1260.6277741928805</v>
      </c>
      <c r="G30">
        <v>749.19252296793434</v>
      </c>
      <c r="H30">
        <v>0.59430113972191878</v>
      </c>
    </row>
    <row r="31" spans="1:8" x14ac:dyDescent="0.35">
      <c r="A31" s="5" t="s">
        <v>26</v>
      </c>
      <c r="B31">
        <v>0.462211126294573</v>
      </c>
      <c r="E31" s="5" t="s">
        <v>51</v>
      </c>
      <c r="F31">
        <v>3497.232966883832</v>
      </c>
      <c r="G31">
        <v>2189.4507011689789</v>
      </c>
      <c r="H31">
        <v>0.62605228816651104</v>
      </c>
    </row>
    <row r="32" spans="1:8" x14ac:dyDescent="0.35">
      <c r="A32" s="5" t="s">
        <v>60</v>
      </c>
      <c r="B32">
        <v>0.46433501943070138</v>
      </c>
      <c r="E32" s="5" t="s">
        <v>52</v>
      </c>
      <c r="F32">
        <v>3291.2118345991717</v>
      </c>
      <c r="G32">
        <v>646.98804884508286</v>
      </c>
      <c r="H32">
        <v>0.19658049416435633</v>
      </c>
    </row>
    <row r="33" spans="1:8" x14ac:dyDescent="0.35">
      <c r="A33" s="5" t="s">
        <v>33</v>
      </c>
      <c r="B33">
        <v>0.46846167272101985</v>
      </c>
      <c r="E33" s="5" t="s">
        <v>53</v>
      </c>
      <c r="F33">
        <v>1901.5394525311622</v>
      </c>
      <c r="G33">
        <v>814.67873540028347</v>
      </c>
      <c r="H33">
        <v>0.42843115051641706</v>
      </c>
    </row>
    <row r="34" spans="1:8" x14ac:dyDescent="0.35">
      <c r="A34" s="5" t="s">
        <v>54</v>
      </c>
      <c r="B34">
        <v>0.46860169244524874</v>
      </c>
      <c r="E34" s="5" t="s">
        <v>55</v>
      </c>
      <c r="F34">
        <v>250.23444716457212</v>
      </c>
      <c r="G34">
        <v>6.691272865980685</v>
      </c>
      <c r="H34">
        <v>2.6740014981150955E-2</v>
      </c>
    </row>
    <row r="35" spans="1:8" x14ac:dyDescent="0.35">
      <c r="A35" s="5" t="s">
        <v>45</v>
      </c>
      <c r="B35">
        <v>0.46937417450387031</v>
      </c>
      <c r="E35" s="5" t="s">
        <v>54</v>
      </c>
      <c r="F35">
        <v>1611.1803431047342</v>
      </c>
      <c r="G35">
        <v>755.00183561339497</v>
      </c>
      <c r="H35">
        <v>0.46860169244524874</v>
      </c>
    </row>
    <row r="36" spans="1:8" x14ac:dyDescent="0.35">
      <c r="A36" t="s">
        <v>46</v>
      </c>
      <c r="B36">
        <v>0.47086369919054577</v>
      </c>
      <c r="E36" s="5" t="s">
        <v>56</v>
      </c>
      <c r="F36">
        <v>1283.490372296126</v>
      </c>
      <c r="G36">
        <v>51.303894058030195</v>
      </c>
      <c r="H36">
        <v>3.9972168989666088E-2</v>
      </c>
    </row>
    <row r="37" spans="1:8" x14ac:dyDescent="0.35">
      <c r="A37" s="5" t="s">
        <v>73</v>
      </c>
      <c r="B37">
        <v>0.48332607490466972</v>
      </c>
      <c r="E37" s="5" t="s">
        <v>57</v>
      </c>
      <c r="F37">
        <v>2401.3941399751761</v>
      </c>
      <c r="G37">
        <v>1634.0036241250093</v>
      </c>
      <c r="H37">
        <v>0.68043958170977303</v>
      </c>
    </row>
    <row r="38" spans="1:8" x14ac:dyDescent="0.35">
      <c r="A38" s="5" t="s">
        <v>68</v>
      </c>
      <c r="B38">
        <v>0.4880096842650325</v>
      </c>
      <c r="E38" s="5" t="s">
        <v>58</v>
      </c>
      <c r="F38">
        <v>2949.8570427997788</v>
      </c>
      <c r="G38">
        <v>977.50115124837635</v>
      </c>
      <c r="H38">
        <v>0.33137238078514025</v>
      </c>
    </row>
    <row r="39" spans="1:8" x14ac:dyDescent="0.35">
      <c r="A39" s="5" t="s">
        <v>34</v>
      </c>
      <c r="B39">
        <v>0.48859885912217749</v>
      </c>
      <c r="E39" s="5" t="s">
        <v>59</v>
      </c>
      <c r="F39">
        <v>454.154187964399</v>
      </c>
      <c r="G39">
        <v>128.90855959054505</v>
      </c>
      <c r="H39">
        <v>0.28384315945282035</v>
      </c>
    </row>
    <row r="40" spans="1:8" x14ac:dyDescent="0.35">
      <c r="A40" s="5" t="s">
        <v>41</v>
      </c>
      <c r="B40">
        <v>0.5172826975507423</v>
      </c>
      <c r="E40" s="5" t="s">
        <v>60</v>
      </c>
      <c r="G40" t="e">
        <v>#DIV/0!</v>
      </c>
      <c r="H40">
        <v>0.46433501943070138</v>
      </c>
    </row>
    <row r="41" spans="1:8" x14ac:dyDescent="0.35">
      <c r="A41" s="5" t="s">
        <v>67</v>
      </c>
      <c r="B41">
        <v>0.54786478071813827</v>
      </c>
      <c r="E41" s="5" t="s">
        <v>61</v>
      </c>
      <c r="F41">
        <v>858.65900582563347</v>
      </c>
      <c r="G41">
        <v>25.013884636003677</v>
      </c>
      <c r="H41">
        <v>2.9131336731222979E-2</v>
      </c>
    </row>
    <row r="42" spans="1:8" x14ac:dyDescent="0.35">
      <c r="A42" s="5" t="s">
        <v>49</v>
      </c>
      <c r="B42">
        <v>0.58290175415022172</v>
      </c>
      <c r="E42" s="5" t="s">
        <v>62</v>
      </c>
      <c r="F42">
        <v>282.30119788823401</v>
      </c>
      <c r="G42">
        <v>32.792128824683985</v>
      </c>
      <c r="H42">
        <v>0.11616007679027536</v>
      </c>
    </row>
    <row r="43" spans="1:8" x14ac:dyDescent="0.35">
      <c r="A43" s="5" t="s">
        <v>76</v>
      </c>
      <c r="B43">
        <v>0.58627589883346687</v>
      </c>
      <c r="E43" s="5" t="s">
        <v>63</v>
      </c>
      <c r="F43">
        <v>3137.091410565044</v>
      </c>
      <c r="G43">
        <v>2914.5398775708304</v>
      </c>
      <c r="H43">
        <v>0.92905800186608911</v>
      </c>
    </row>
    <row r="44" spans="1:8" x14ac:dyDescent="0.35">
      <c r="A44" s="5" t="s">
        <v>50</v>
      </c>
      <c r="B44">
        <v>0.59430113972191878</v>
      </c>
      <c r="E44" s="5" t="s">
        <v>64</v>
      </c>
      <c r="F44">
        <v>2447.0391771582786</v>
      </c>
      <c r="G44">
        <v>762.27830489781627</v>
      </c>
      <c r="H44">
        <v>0.31151046211815953</v>
      </c>
    </row>
    <row r="45" spans="1:8" x14ac:dyDescent="0.35">
      <c r="A45" s="5" t="s">
        <v>69</v>
      </c>
      <c r="B45">
        <v>0.62016945095654863</v>
      </c>
      <c r="E45" s="5" t="s">
        <v>65</v>
      </c>
      <c r="F45">
        <v>682.55094970151879</v>
      </c>
      <c r="G45">
        <v>127.34072410758073</v>
      </c>
      <c r="H45">
        <v>0.18656588810442232</v>
      </c>
    </row>
    <row r="46" spans="1:8" x14ac:dyDescent="0.35">
      <c r="A46" s="5" t="s">
        <v>51</v>
      </c>
      <c r="B46">
        <v>0.62605228816651104</v>
      </c>
      <c r="E46" s="5" t="s">
        <v>66</v>
      </c>
      <c r="F46">
        <v>584.71186158480509</v>
      </c>
      <c r="G46">
        <v>73.401458684326627</v>
      </c>
      <c r="H46">
        <v>0.12553441020570208</v>
      </c>
    </row>
    <row r="47" spans="1:8" x14ac:dyDescent="0.35">
      <c r="A47" s="5" t="s">
        <v>71</v>
      </c>
      <c r="B47">
        <v>0.62999278197838171</v>
      </c>
      <c r="E47" s="5" t="s">
        <v>67</v>
      </c>
      <c r="F47">
        <v>7901.0160738335862</v>
      </c>
      <c r="G47">
        <v>4328.6884387413238</v>
      </c>
      <c r="H47">
        <v>0.54786478071813827</v>
      </c>
    </row>
    <row r="48" spans="1:8" x14ac:dyDescent="0.35">
      <c r="A48" s="5" t="s">
        <v>27</v>
      </c>
      <c r="B48">
        <v>0.63241048015449508</v>
      </c>
      <c r="E48" s="5" t="s">
        <v>68</v>
      </c>
      <c r="F48">
        <v>2050.9932660896475</v>
      </c>
      <c r="G48">
        <v>1000.9045762141162</v>
      </c>
      <c r="H48">
        <v>0.4880096842650325</v>
      </c>
    </row>
    <row r="49" spans="1:8" x14ac:dyDescent="0.35">
      <c r="A49" s="5" t="s">
        <v>57</v>
      </c>
      <c r="B49">
        <v>0.68043958170977303</v>
      </c>
      <c r="E49" s="5" t="s">
        <v>69</v>
      </c>
      <c r="F49">
        <v>2863.461080905071</v>
      </c>
      <c r="G49">
        <v>1775.8310863803431</v>
      </c>
      <c r="H49">
        <v>0.62016945095654863</v>
      </c>
    </row>
    <row r="50" spans="1:8" x14ac:dyDescent="0.35">
      <c r="A50" t="s">
        <v>24</v>
      </c>
      <c r="B50">
        <v>0.68825242152196353</v>
      </c>
      <c r="E50" s="5" t="s">
        <v>70</v>
      </c>
      <c r="F50">
        <v>2940.9186305383723</v>
      </c>
      <c r="G50">
        <v>2039.6715824216355</v>
      </c>
      <c r="H50">
        <v>0.69354913843646449</v>
      </c>
    </row>
    <row r="51" spans="1:8" x14ac:dyDescent="0.35">
      <c r="A51" s="5" t="s">
        <v>70</v>
      </c>
      <c r="B51">
        <v>0.69354913843646449</v>
      </c>
      <c r="E51" s="5" t="s">
        <v>71</v>
      </c>
      <c r="F51">
        <v>496.25057940229937</v>
      </c>
      <c r="G51">
        <v>312.6342830760384</v>
      </c>
      <c r="H51">
        <v>0.62999278197838171</v>
      </c>
    </row>
    <row r="52" spans="1:8" x14ac:dyDescent="0.35">
      <c r="A52" s="5" t="s">
        <v>63</v>
      </c>
      <c r="B52">
        <v>0.92905800186608911</v>
      </c>
      <c r="E52" s="5" t="s">
        <v>72</v>
      </c>
      <c r="F52">
        <v>927.22279463868574</v>
      </c>
      <c r="G52">
        <v>0</v>
      </c>
      <c r="H52">
        <v>0</v>
      </c>
    </row>
    <row r="53" spans="1:8" x14ac:dyDescent="0.35">
      <c r="A53" s="5" t="s">
        <v>48</v>
      </c>
      <c r="B53" t="e">
        <v>#DIV/0!</v>
      </c>
      <c r="E53" s="5" t="s">
        <v>73</v>
      </c>
      <c r="F53">
        <v>1491.9898533466464</v>
      </c>
      <c r="G53">
        <v>721.11759961562848</v>
      </c>
      <c r="H53">
        <v>0.48332607490466972</v>
      </c>
    </row>
  </sheetData>
  <sortState xmlns:xlrd2="http://schemas.microsoft.com/office/spreadsheetml/2017/richdata2" ref="A2:B65">
    <sortCondition ref="B1:B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36E76-BC69-4394-BB62-85BF428E7DB5}">
  <dimension ref="A2:U17"/>
  <sheetViews>
    <sheetView tabSelected="1" topLeftCell="A2" workbookViewId="0">
      <selection activeCell="H19" sqref="H19"/>
    </sheetView>
  </sheetViews>
  <sheetFormatPr defaultRowHeight="14.5" x14ac:dyDescent="0.35"/>
  <cols>
    <col min="1" max="1" width="28.08984375" customWidth="1"/>
    <col min="2" max="2" width="28.81640625" customWidth="1"/>
  </cols>
  <sheetData>
    <row r="2" spans="1:21" x14ac:dyDescent="0.35">
      <c r="A2" s="8" t="s">
        <v>94</v>
      </c>
      <c r="B2" s="8" t="s">
        <v>95</v>
      </c>
      <c r="C2" s="8" t="s">
        <v>63</v>
      </c>
      <c r="D2" s="8" t="s">
        <v>46</v>
      </c>
      <c r="E2" s="8" t="s">
        <v>54</v>
      </c>
      <c r="F2" s="8" t="s">
        <v>56</v>
      </c>
      <c r="G2" s="8" t="s">
        <v>53</v>
      </c>
      <c r="H2" s="8" t="s">
        <v>26</v>
      </c>
      <c r="I2" s="8" t="s">
        <v>24</v>
      </c>
      <c r="J2" s="8" t="s">
        <v>100</v>
      </c>
      <c r="K2" s="8" t="s">
        <v>51</v>
      </c>
      <c r="L2" s="8" t="s">
        <v>57</v>
      </c>
      <c r="M2" s="8" t="s">
        <v>34</v>
      </c>
      <c r="N2" s="8" t="s">
        <v>109</v>
      </c>
      <c r="O2" s="8" t="s">
        <v>73</v>
      </c>
      <c r="P2" s="8" t="s">
        <v>49</v>
      </c>
      <c r="Q2" s="8" t="s">
        <v>32</v>
      </c>
      <c r="R2" s="8" t="s">
        <v>52</v>
      </c>
      <c r="S2" s="8" t="s">
        <v>101</v>
      </c>
      <c r="T2" s="8" t="s">
        <v>102</v>
      </c>
      <c r="U2" s="8" t="s">
        <v>67</v>
      </c>
    </row>
    <row r="3" spans="1:21" x14ac:dyDescent="0.35">
      <c r="A3" t="s">
        <v>98</v>
      </c>
      <c r="B3" t="s">
        <v>99</v>
      </c>
      <c r="C3">
        <v>0.97340000000000004</v>
      </c>
      <c r="J3">
        <v>0.98250000000000004</v>
      </c>
      <c r="K3">
        <v>0.46989999999999998</v>
      </c>
      <c r="L3">
        <v>0.35220000000000001</v>
      </c>
      <c r="M3">
        <v>0.1731</v>
      </c>
      <c r="O3">
        <v>0.81340000000000001</v>
      </c>
      <c r="P3">
        <v>0.91839999999999999</v>
      </c>
      <c r="Q3">
        <v>0.13739999999999999</v>
      </c>
      <c r="R3">
        <v>0.20219999999999999</v>
      </c>
      <c r="S3">
        <v>0.106</v>
      </c>
      <c r="T3">
        <v>0.46050000000000002</v>
      </c>
      <c r="U3">
        <v>0.53539999999999999</v>
      </c>
    </row>
    <row r="4" spans="1:21" x14ac:dyDescent="0.35">
      <c r="A4" t="s">
        <v>97</v>
      </c>
      <c r="B4" t="s">
        <v>96</v>
      </c>
      <c r="C4">
        <v>0.9738</v>
      </c>
    </row>
    <row r="5" spans="1:21" x14ac:dyDescent="0.35">
      <c r="A5" t="s">
        <v>103</v>
      </c>
      <c r="B5" t="s">
        <v>104</v>
      </c>
      <c r="C5">
        <v>0.09</v>
      </c>
      <c r="M5">
        <v>0.06</v>
      </c>
    </row>
    <row r="6" spans="1:21" x14ac:dyDescent="0.35">
      <c r="A6" t="s">
        <v>105</v>
      </c>
      <c r="B6" t="s">
        <v>104</v>
      </c>
      <c r="C6">
        <v>0.1021</v>
      </c>
      <c r="K6">
        <v>0.04</v>
      </c>
      <c r="M6">
        <v>0.04</v>
      </c>
    </row>
    <row r="7" spans="1:21" x14ac:dyDescent="0.35">
      <c r="A7" t="s">
        <v>103</v>
      </c>
      <c r="B7" t="s">
        <v>106</v>
      </c>
      <c r="C7">
        <v>0.02</v>
      </c>
      <c r="K7">
        <v>0.13289999999999999</v>
      </c>
      <c r="M7">
        <v>2.5999999999999999E-2</v>
      </c>
    </row>
    <row r="8" spans="1:21" x14ac:dyDescent="0.35">
      <c r="A8" t="s">
        <v>107</v>
      </c>
      <c r="B8" t="s">
        <v>108</v>
      </c>
      <c r="C8">
        <v>0.99950000000000006</v>
      </c>
      <c r="D8">
        <v>0.98109999999999997</v>
      </c>
      <c r="E8">
        <v>0.85</v>
      </c>
      <c r="F8">
        <v>0.06</v>
      </c>
      <c r="G8">
        <v>0.67</v>
      </c>
      <c r="H8">
        <v>0.49220000000000003</v>
      </c>
      <c r="I8">
        <v>0.71</v>
      </c>
      <c r="J8">
        <v>0.94799999999999995</v>
      </c>
      <c r="K8">
        <v>7.0000000000000007E-2</v>
      </c>
      <c r="L8">
        <v>0.20599999999999999</v>
      </c>
      <c r="M8">
        <v>3.1E-2</v>
      </c>
      <c r="N8">
        <v>0.13550000000000001</v>
      </c>
      <c r="O8">
        <v>0.43330000000000002</v>
      </c>
      <c r="P8">
        <v>0.91</v>
      </c>
      <c r="R8">
        <v>0.27300000000000002</v>
      </c>
      <c r="U8">
        <v>0.35780000000000001</v>
      </c>
    </row>
    <row r="9" spans="1:21" x14ac:dyDescent="0.35">
      <c r="H9" t="s">
        <v>110</v>
      </c>
    </row>
    <row r="15" spans="1:21" x14ac:dyDescent="0.35">
      <c r="C15" t="s">
        <v>148</v>
      </c>
      <c r="D15" t="s">
        <v>149</v>
      </c>
      <c r="E15" t="s">
        <v>150</v>
      </c>
      <c r="F15" t="s">
        <v>151</v>
      </c>
      <c r="G15" t="s">
        <v>152</v>
      </c>
      <c r="H15" t="s">
        <v>153</v>
      </c>
    </row>
    <row r="16" spans="1:21" x14ac:dyDescent="0.35">
      <c r="B16" t="s">
        <v>57</v>
      </c>
      <c r="C16">
        <v>6</v>
      </c>
      <c r="D16">
        <v>68</v>
      </c>
      <c r="E16">
        <v>249</v>
      </c>
      <c r="F16">
        <v>45.3</v>
      </c>
      <c r="G16">
        <f>F16*1000</f>
        <v>45300</v>
      </c>
      <c r="H16">
        <f>E16*G16/1000/1000</f>
        <v>11.2797</v>
      </c>
    </row>
    <row r="17" spans="2:8" x14ac:dyDescent="0.35">
      <c r="B17" t="s">
        <v>70</v>
      </c>
      <c r="C17">
        <v>47</v>
      </c>
      <c r="D17">
        <v>69</v>
      </c>
      <c r="E17">
        <v>1138</v>
      </c>
      <c r="F17">
        <v>4.0999999999999996</v>
      </c>
      <c r="G17">
        <f t="shared" ref="G17" si="0">F17*1000</f>
        <v>4100</v>
      </c>
      <c r="H17">
        <f>E17*G17/1000/1000</f>
        <v>4.6657999999999999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6A9E3-97A8-47A1-96AF-069D70461B63}">
  <dimension ref="A1:H54"/>
  <sheetViews>
    <sheetView topLeftCell="A34" workbookViewId="0">
      <selection activeCell="B2" sqref="B2:B52"/>
    </sheetView>
  </sheetViews>
  <sheetFormatPr defaultRowHeight="14.5" x14ac:dyDescent="0.35"/>
  <cols>
    <col min="1" max="1" width="18.54296875" customWidth="1"/>
    <col min="2" max="2" width="20.54296875" customWidth="1"/>
    <col min="4" max="4" width="15.453125" customWidth="1"/>
  </cols>
  <sheetData>
    <row r="1" spans="1:8" x14ac:dyDescent="0.35">
      <c r="A1" t="s">
        <v>74</v>
      </c>
      <c r="B1" t="s">
        <v>111</v>
      </c>
      <c r="C1" t="s">
        <v>145</v>
      </c>
      <c r="D1" t="s">
        <v>112</v>
      </c>
      <c r="E1" t="s">
        <v>146</v>
      </c>
    </row>
    <row r="2" spans="1:8" x14ac:dyDescent="0.35">
      <c r="A2" t="s">
        <v>147</v>
      </c>
      <c r="B2" t="s">
        <v>113</v>
      </c>
      <c r="C2" t="s">
        <v>114</v>
      </c>
      <c r="D2" t="s">
        <v>115</v>
      </c>
      <c r="E2" t="s">
        <v>116</v>
      </c>
    </row>
    <row r="3" spans="1:8" x14ac:dyDescent="0.35">
      <c r="A3" s="8" t="s">
        <v>54</v>
      </c>
      <c r="B3">
        <v>0.85</v>
      </c>
      <c r="C3">
        <v>75.77</v>
      </c>
      <c r="D3">
        <v>470.83412535701194</v>
      </c>
      <c r="E3">
        <v>0.46860169244524874</v>
      </c>
    </row>
    <row r="4" spans="1:8" x14ac:dyDescent="0.35">
      <c r="A4" s="8" t="s">
        <v>73</v>
      </c>
      <c r="B4">
        <v>0.43330000000000002</v>
      </c>
      <c r="C4">
        <v>74.02</v>
      </c>
      <c r="D4">
        <v>317.79642660000002</v>
      </c>
      <c r="E4">
        <v>0.48332607490466972</v>
      </c>
    </row>
    <row r="5" spans="1:8" x14ac:dyDescent="0.35">
      <c r="A5" s="8" t="s">
        <v>46</v>
      </c>
      <c r="B5">
        <v>0.98109999999999997</v>
      </c>
      <c r="C5">
        <v>71.400000000000006</v>
      </c>
      <c r="D5">
        <v>141.45097890676993</v>
      </c>
      <c r="E5">
        <v>0.47086369919054577</v>
      </c>
    </row>
    <row r="6" spans="1:8" x14ac:dyDescent="0.35">
      <c r="A6" s="8" t="s">
        <v>100</v>
      </c>
      <c r="B6">
        <v>0.94179999999999997</v>
      </c>
      <c r="C6">
        <v>64.59</v>
      </c>
      <c r="D6">
        <v>921.41314576451123</v>
      </c>
      <c r="E6">
        <v>0.63241048015449508</v>
      </c>
      <c r="G6" s="10"/>
    </row>
    <row r="7" spans="1:8" x14ac:dyDescent="0.35">
      <c r="A7" s="8" t="s">
        <v>49</v>
      </c>
      <c r="B7">
        <v>0.91</v>
      </c>
      <c r="C7">
        <v>63.36</v>
      </c>
      <c r="D7">
        <v>804.13278609996883</v>
      </c>
      <c r="E7">
        <v>0.58290175415022172</v>
      </c>
    </row>
    <row r="8" spans="1:8" x14ac:dyDescent="0.35">
      <c r="A8" s="8" t="s">
        <v>63</v>
      </c>
      <c r="B8">
        <v>0.91410000000000002</v>
      </c>
      <c r="C8">
        <v>53.89</v>
      </c>
      <c r="D8">
        <v>1623.3354531409946</v>
      </c>
      <c r="E8">
        <v>0.92905800186608911</v>
      </c>
    </row>
    <row r="9" spans="1:8" x14ac:dyDescent="0.35">
      <c r="A9" s="8" t="s">
        <v>44</v>
      </c>
      <c r="B9">
        <v>0.60599999999999998</v>
      </c>
      <c r="C9">
        <v>52.09</v>
      </c>
      <c r="D9">
        <v>102.52634233311508</v>
      </c>
      <c r="E9">
        <v>0.31304278628287008</v>
      </c>
    </row>
    <row r="10" spans="1:8" x14ac:dyDescent="0.35">
      <c r="A10" s="8" t="s">
        <v>70</v>
      </c>
      <c r="B10">
        <v>0.82</v>
      </c>
      <c r="C10">
        <v>47.21</v>
      </c>
      <c r="D10">
        <v>1136.7473359999999</v>
      </c>
      <c r="E10">
        <v>0.69354913843646449</v>
      </c>
    </row>
    <row r="11" spans="1:8" x14ac:dyDescent="0.35">
      <c r="A11" s="8" t="s">
        <v>47</v>
      </c>
      <c r="B11">
        <v>0.70699999999999996</v>
      </c>
      <c r="C11">
        <v>46.85</v>
      </c>
      <c r="D11">
        <v>314.1192150574123</v>
      </c>
      <c r="E11">
        <v>0.28160645632054748</v>
      </c>
      <c r="G11" t="s">
        <v>116</v>
      </c>
    </row>
    <row r="12" spans="1:8" x14ac:dyDescent="0.35">
      <c r="A12" s="8" t="s">
        <v>45</v>
      </c>
      <c r="B12">
        <v>0.27</v>
      </c>
      <c r="C12">
        <v>46.22</v>
      </c>
      <c r="D12">
        <v>81.274798069758958</v>
      </c>
      <c r="E12">
        <v>0.46937417450387031</v>
      </c>
      <c r="G12">
        <f>AVERAGE(E3:E12)</f>
        <v>0.53247342582550228</v>
      </c>
      <c r="H12" t="s">
        <v>156</v>
      </c>
    </row>
    <row r="13" spans="1:8" x14ac:dyDescent="0.35">
      <c r="A13" s="8" t="s">
        <v>72</v>
      </c>
      <c r="B13">
        <v>0</v>
      </c>
      <c r="C13">
        <v>43.89</v>
      </c>
      <c r="D13">
        <v>0</v>
      </c>
      <c r="E13">
        <v>0</v>
      </c>
      <c r="G13">
        <f>AVERAGE(E13:E53)</f>
        <v>0.32660882635002092</v>
      </c>
      <c r="H13" t="s">
        <v>157</v>
      </c>
    </row>
    <row r="14" spans="1:8" x14ac:dyDescent="0.35">
      <c r="A14" s="8" t="s">
        <v>33</v>
      </c>
      <c r="B14">
        <v>0.76700000000000002</v>
      </c>
      <c r="C14">
        <v>37.340000000000003</v>
      </c>
      <c r="D14">
        <v>121.69019524173322</v>
      </c>
      <c r="E14">
        <v>0.46846167272101985</v>
      </c>
    </row>
    <row r="15" spans="1:8" x14ac:dyDescent="0.35">
      <c r="A15" s="8" t="s">
        <v>23</v>
      </c>
      <c r="B15">
        <v>0.78400000000000003</v>
      </c>
      <c r="C15">
        <v>35.619999999999997</v>
      </c>
      <c r="D15">
        <v>242.40058047361433</v>
      </c>
      <c r="E15">
        <v>0.35484073910859715</v>
      </c>
    </row>
    <row r="16" spans="1:8" x14ac:dyDescent="0.35">
      <c r="A16" s="8" t="s">
        <v>31</v>
      </c>
      <c r="B16">
        <v>0.94</v>
      </c>
      <c r="C16">
        <v>33.54</v>
      </c>
      <c r="D16">
        <v>224.11915129702976</v>
      </c>
      <c r="E16">
        <v>0.36225953511640729</v>
      </c>
    </row>
    <row r="17" spans="1:5" x14ac:dyDescent="0.35">
      <c r="A17" s="8" t="s">
        <v>24</v>
      </c>
      <c r="B17">
        <v>0.71</v>
      </c>
      <c r="C17">
        <v>31.34</v>
      </c>
      <c r="D17">
        <v>353.63494785377952</v>
      </c>
      <c r="E17">
        <v>0.68825242152196353</v>
      </c>
    </row>
    <row r="18" spans="1:5" x14ac:dyDescent="0.35">
      <c r="A18" s="8" t="s">
        <v>25</v>
      </c>
      <c r="B18">
        <v>0.67</v>
      </c>
      <c r="C18">
        <v>29.86</v>
      </c>
      <c r="D18">
        <v>801.35697154275613</v>
      </c>
      <c r="E18">
        <v>0.41125148731790451</v>
      </c>
    </row>
    <row r="19" spans="1:5" x14ac:dyDescent="0.35">
      <c r="A19" s="8" t="s">
        <v>26</v>
      </c>
      <c r="B19">
        <v>0.49220000000000003</v>
      </c>
      <c r="C19">
        <v>29.83</v>
      </c>
      <c r="D19">
        <v>436.42763920747922</v>
      </c>
      <c r="E19">
        <v>0.462211126294573</v>
      </c>
    </row>
    <row r="20" spans="1:5" x14ac:dyDescent="0.35">
      <c r="A20" s="8" t="s">
        <v>119</v>
      </c>
      <c r="B20">
        <v>0</v>
      </c>
      <c r="C20">
        <v>29.58</v>
      </c>
      <c r="D20">
        <v>0</v>
      </c>
      <c r="E20">
        <v>0</v>
      </c>
    </row>
    <row r="21" spans="1:5" x14ac:dyDescent="0.35">
      <c r="A21" s="8" t="s">
        <v>53</v>
      </c>
      <c r="B21">
        <v>0.67</v>
      </c>
      <c r="C21">
        <v>27.5</v>
      </c>
      <c r="D21">
        <v>290.14843739673478</v>
      </c>
      <c r="E21">
        <v>0.42843115051641706</v>
      </c>
    </row>
    <row r="22" spans="1:5" x14ac:dyDescent="0.35">
      <c r="A22" s="9" t="s">
        <v>51</v>
      </c>
      <c r="B22" s="10">
        <v>7.0000000000000007E-2</v>
      </c>
      <c r="C22" s="10">
        <v>26.21</v>
      </c>
      <c r="D22" s="10">
        <v>421.14822882906469</v>
      </c>
      <c r="E22" s="10">
        <v>0.62605228816651104</v>
      </c>
    </row>
    <row r="23" spans="1:5" s="10" customFormat="1" x14ac:dyDescent="0.35">
      <c r="A23" s="8" t="s">
        <v>64</v>
      </c>
      <c r="B23">
        <v>0.54</v>
      </c>
      <c r="C23">
        <v>26.13</v>
      </c>
      <c r="D23">
        <v>163.09992457832712</v>
      </c>
      <c r="E23">
        <v>0.31151046211815953</v>
      </c>
    </row>
    <row r="24" spans="1:5" x14ac:dyDescent="0.35">
      <c r="A24" s="8" t="s">
        <v>122</v>
      </c>
      <c r="B24">
        <v>0.215</v>
      </c>
      <c r="C24">
        <v>24.6</v>
      </c>
      <c r="D24">
        <v>15.107947025760696</v>
      </c>
      <c r="E24">
        <v>0.18656588810442232</v>
      </c>
    </row>
    <row r="25" spans="1:5" s="10" customFormat="1" x14ac:dyDescent="0.35">
      <c r="A25" s="8" t="s">
        <v>37</v>
      </c>
      <c r="B25">
        <v>0</v>
      </c>
      <c r="C25">
        <v>23.8</v>
      </c>
      <c r="D25">
        <v>0</v>
      </c>
      <c r="E25">
        <v>0</v>
      </c>
    </row>
    <row r="26" spans="1:5" x14ac:dyDescent="0.35">
      <c r="A26" s="8" t="s">
        <v>43</v>
      </c>
      <c r="B26">
        <v>4.9000000000000002E-2</v>
      </c>
      <c r="C26">
        <v>23.51</v>
      </c>
      <c r="D26">
        <v>18.607152966075361</v>
      </c>
      <c r="E26">
        <v>9.3934198830810195E-2</v>
      </c>
    </row>
    <row r="27" spans="1:5" x14ac:dyDescent="0.35">
      <c r="A27" s="8" t="s">
        <v>118</v>
      </c>
      <c r="B27">
        <v>0.67</v>
      </c>
      <c r="C27">
        <v>23.43</v>
      </c>
      <c r="D27">
        <v>500.26305839275591</v>
      </c>
      <c r="E27">
        <v>0.3292382991540741</v>
      </c>
    </row>
    <row r="28" spans="1:5" x14ac:dyDescent="0.35">
      <c r="A28" s="8" t="s">
        <v>50</v>
      </c>
      <c r="B28">
        <v>0.20799999999999999</v>
      </c>
      <c r="C28">
        <v>23.34</v>
      </c>
      <c r="D28">
        <v>127.37958228294373</v>
      </c>
      <c r="E28">
        <v>0.59430113972191878</v>
      </c>
    </row>
    <row r="29" spans="1:5" x14ac:dyDescent="0.35">
      <c r="A29" s="8" t="s">
        <v>61</v>
      </c>
      <c r="B29">
        <v>0.14899999999999999</v>
      </c>
      <c r="C29">
        <v>22.62</v>
      </c>
      <c r="D29">
        <v>3.5976540309999998</v>
      </c>
      <c r="E29">
        <v>2.9131336731222979E-2</v>
      </c>
    </row>
    <row r="30" spans="1:5" s="10" customFormat="1" x14ac:dyDescent="0.35">
      <c r="A30" s="9" t="s">
        <v>67</v>
      </c>
      <c r="B30" s="10">
        <v>0.35780000000000001</v>
      </c>
      <c r="C30" s="10">
        <v>21.73</v>
      </c>
      <c r="D30" s="10">
        <v>920.81459786383562</v>
      </c>
      <c r="E30" s="10">
        <v>0.54786478071813827</v>
      </c>
    </row>
    <row r="31" spans="1:5" x14ac:dyDescent="0.35">
      <c r="A31" s="8" t="s">
        <v>56</v>
      </c>
      <c r="B31">
        <v>0.06</v>
      </c>
      <c r="C31">
        <v>21.62</v>
      </c>
      <c r="D31">
        <v>6.5016128450000004</v>
      </c>
      <c r="E31">
        <v>3.9972168989666088E-2</v>
      </c>
    </row>
    <row r="32" spans="1:5" x14ac:dyDescent="0.35">
      <c r="A32" s="8" t="s">
        <v>76</v>
      </c>
      <c r="B32">
        <v>6.7000000000000004E-2</v>
      </c>
      <c r="C32">
        <v>17.809999999999999</v>
      </c>
      <c r="D32">
        <v>220.63697283105893</v>
      </c>
      <c r="E32">
        <v>0.58627589883346687</v>
      </c>
    </row>
    <row r="33" spans="1:5" x14ac:dyDescent="0.35">
      <c r="A33" s="8" t="s">
        <v>40</v>
      </c>
      <c r="B33">
        <v>0.14000000000000001</v>
      </c>
      <c r="C33">
        <v>16.34</v>
      </c>
      <c r="D33">
        <v>14.338440103158637</v>
      </c>
      <c r="E33">
        <v>0.28656374501804849</v>
      </c>
    </row>
    <row r="34" spans="1:5" x14ac:dyDescent="0.35">
      <c r="A34" s="9" t="s">
        <v>52</v>
      </c>
      <c r="B34" s="10">
        <v>0.27300000000000002</v>
      </c>
      <c r="C34" s="10">
        <v>9.1999999999999993</v>
      </c>
      <c r="D34" s="10">
        <v>80.23072202082497</v>
      </c>
      <c r="E34" s="10">
        <v>0.19658049416435633</v>
      </c>
    </row>
    <row r="35" spans="1:5" x14ac:dyDescent="0.35">
      <c r="A35" s="8" t="s">
        <v>71</v>
      </c>
      <c r="B35">
        <v>0.36799999999999999</v>
      </c>
      <c r="C35">
        <v>9.15</v>
      </c>
      <c r="D35">
        <v>45.714154564877319</v>
      </c>
      <c r="E35">
        <v>0.62999278197838171</v>
      </c>
    </row>
    <row r="36" spans="1:5" x14ac:dyDescent="0.35">
      <c r="A36" s="8" t="s">
        <v>120</v>
      </c>
      <c r="B36">
        <v>0.08</v>
      </c>
      <c r="C36">
        <v>8.5299999999999994</v>
      </c>
      <c r="D36">
        <v>131.53175366745171</v>
      </c>
      <c r="E36">
        <v>0.5172826975507423</v>
      </c>
    </row>
    <row r="37" spans="1:5" s="10" customFormat="1" x14ac:dyDescent="0.35">
      <c r="A37" s="8" t="s">
        <v>59</v>
      </c>
      <c r="B37">
        <v>0.28499999999999998</v>
      </c>
      <c r="C37">
        <v>7.21</v>
      </c>
      <c r="D37">
        <v>10.861672063772797</v>
      </c>
      <c r="E37">
        <v>0.28384315945282035</v>
      </c>
    </row>
    <row r="38" spans="1:5" x14ac:dyDescent="0.35">
      <c r="A38" s="8" t="s">
        <v>32</v>
      </c>
      <c r="B38">
        <v>1.7999999999999999E-2</v>
      </c>
      <c r="C38">
        <v>6.96</v>
      </c>
      <c r="D38">
        <v>45.765593878638995</v>
      </c>
      <c r="E38">
        <v>0.35725923006838201</v>
      </c>
    </row>
    <row r="39" spans="1:5" x14ac:dyDescent="0.35">
      <c r="A39" s="8" t="s">
        <v>117</v>
      </c>
      <c r="B39">
        <v>0.23799999999999999</v>
      </c>
      <c r="C39">
        <v>5.87</v>
      </c>
      <c r="D39">
        <v>68.23476262002076</v>
      </c>
      <c r="E39">
        <v>8.3577840855295474E-2</v>
      </c>
    </row>
    <row r="40" spans="1:5" x14ac:dyDescent="0.35">
      <c r="A40" s="8" t="s">
        <v>30</v>
      </c>
      <c r="B40">
        <v>2.1000000000000001E-2</v>
      </c>
      <c r="C40">
        <v>5.75</v>
      </c>
      <c r="D40">
        <v>3.3039905712275393</v>
      </c>
      <c r="E40">
        <v>5.3841394870625739E-2</v>
      </c>
    </row>
    <row r="41" spans="1:5" x14ac:dyDescent="0.35">
      <c r="A41" s="9" t="s">
        <v>57</v>
      </c>
      <c r="B41" s="10">
        <v>0.20599999999999999</v>
      </c>
      <c r="C41" s="10">
        <v>5.69</v>
      </c>
      <c r="D41" s="10">
        <v>248.8770000603752</v>
      </c>
      <c r="E41" s="10">
        <v>0.68043958170977303</v>
      </c>
    </row>
    <row r="42" spans="1:5" x14ac:dyDescent="0.35">
      <c r="A42" s="8" t="s">
        <v>102</v>
      </c>
      <c r="B42">
        <v>6.7000000000000004E-2</v>
      </c>
      <c r="C42">
        <v>4.42</v>
      </c>
      <c r="D42">
        <v>54.979561862730563</v>
      </c>
      <c r="E42">
        <v>0.4880096842650325</v>
      </c>
    </row>
    <row r="43" spans="1:5" x14ac:dyDescent="0.35">
      <c r="A43" s="8" t="s">
        <v>58</v>
      </c>
      <c r="B43">
        <v>3.7400000000000003E-2</v>
      </c>
      <c r="C43">
        <v>3.04</v>
      </c>
      <c r="D43">
        <v>102.8731232026294</v>
      </c>
      <c r="E43">
        <v>0.33137238078514025</v>
      </c>
    </row>
    <row r="44" spans="1:5" x14ac:dyDescent="0.35">
      <c r="A44" s="8" t="s">
        <v>28</v>
      </c>
      <c r="B44">
        <v>0.05</v>
      </c>
      <c r="C44">
        <v>2.81</v>
      </c>
      <c r="D44">
        <v>26.964506463086678</v>
      </c>
      <c r="E44">
        <v>0.36904622145134536</v>
      </c>
    </row>
    <row r="45" spans="1:5" x14ac:dyDescent="0.35">
      <c r="A45" s="8" t="s">
        <v>124</v>
      </c>
      <c r="B45">
        <v>0.36699999999999999</v>
      </c>
      <c r="C45">
        <v>1.78</v>
      </c>
      <c r="D45">
        <v>149.96897290000001</v>
      </c>
      <c r="E45">
        <v>0.62016945095654863</v>
      </c>
    </row>
    <row r="46" spans="1:5" x14ac:dyDescent="0.35">
      <c r="A46" s="8" t="s">
        <v>42</v>
      </c>
      <c r="B46">
        <v>0.188</v>
      </c>
      <c r="C46">
        <v>1.29</v>
      </c>
      <c r="D46">
        <v>19.372587371289985</v>
      </c>
      <c r="E46">
        <v>0.24805309238427831</v>
      </c>
    </row>
    <row r="47" spans="1:5" x14ac:dyDescent="0.35">
      <c r="A47" s="8" t="s">
        <v>62</v>
      </c>
      <c r="B47">
        <v>7.7000000000000002E-3</v>
      </c>
      <c r="C47">
        <v>1.29</v>
      </c>
      <c r="D47">
        <v>4.5255871547022641</v>
      </c>
      <c r="E47">
        <v>0.11616007679027536</v>
      </c>
    </row>
    <row r="48" spans="1:5" x14ac:dyDescent="0.35">
      <c r="A48" s="8" t="s">
        <v>121</v>
      </c>
      <c r="B48">
        <v>0.152</v>
      </c>
      <c r="C48">
        <v>1.22</v>
      </c>
      <c r="D48">
        <v>0.42940951129855398</v>
      </c>
      <c r="E48">
        <v>2.6740014981150955E-2</v>
      </c>
    </row>
    <row r="49" spans="1:5" x14ac:dyDescent="0.35">
      <c r="A49" s="8" t="s">
        <v>36</v>
      </c>
      <c r="B49">
        <v>0.04</v>
      </c>
      <c r="C49">
        <v>0.62</v>
      </c>
      <c r="D49">
        <v>17.468809364444116</v>
      </c>
      <c r="E49">
        <v>0.40172939857400253</v>
      </c>
    </row>
    <row r="50" spans="1:5" x14ac:dyDescent="0.35">
      <c r="A50" s="8" t="s">
        <v>34</v>
      </c>
      <c r="B50">
        <v>3.1E-2</v>
      </c>
      <c r="C50">
        <v>0.57999999999999996</v>
      </c>
      <c r="D50">
        <v>9.9630347989933821</v>
      </c>
      <c r="E50">
        <v>0.48859885912217749</v>
      </c>
    </row>
    <row r="51" spans="1:5" x14ac:dyDescent="0.35">
      <c r="A51" s="8" t="s">
        <v>35</v>
      </c>
      <c r="B51">
        <v>4.2000000000000003E-2</v>
      </c>
      <c r="C51">
        <v>0.41</v>
      </c>
      <c r="D51">
        <v>15.61546272470283</v>
      </c>
      <c r="E51">
        <v>0.23900394485148627</v>
      </c>
    </row>
    <row r="52" spans="1:5" x14ac:dyDescent="0.35">
      <c r="A52" s="8" t="s">
        <v>123</v>
      </c>
      <c r="B52">
        <v>3.5999999999999997E-2</v>
      </c>
      <c r="C52">
        <v>0.36</v>
      </c>
      <c r="D52">
        <v>3.9895115479999999</v>
      </c>
      <c r="E52">
        <v>0.12553441020570208</v>
      </c>
    </row>
    <row r="53" spans="1:5" x14ac:dyDescent="0.35">
      <c r="A53" s="8"/>
    </row>
    <row r="54" spans="1:5" x14ac:dyDescent="0.35">
      <c r="A54" s="8"/>
      <c r="C54" s="5"/>
    </row>
  </sheetData>
  <sortState xmlns:xlrd2="http://schemas.microsoft.com/office/spreadsheetml/2017/richdata2" ref="A3:E58">
    <sortCondition descending="1" ref="C1:C58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0F0E4-93FB-4196-98BB-CFACE61B29BE}">
  <dimension ref="A1:T53"/>
  <sheetViews>
    <sheetView workbookViewId="0">
      <selection activeCell="P9" sqref="P9"/>
    </sheetView>
  </sheetViews>
  <sheetFormatPr defaultRowHeight="14.5" x14ac:dyDescent="0.35"/>
  <cols>
    <col min="1" max="1" width="22.7265625" customWidth="1"/>
    <col min="2" max="2" width="17.1796875" customWidth="1"/>
    <col min="3" max="4" width="15.54296875" customWidth="1"/>
    <col min="6" max="6" width="15.54296875" customWidth="1"/>
    <col min="8" max="8" width="12.7265625" customWidth="1"/>
    <col min="13" max="13" width="13.26953125" customWidth="1"/>
    <col min="14" max="14" width="18.54296875" style="6" customWidth="1"/>
    <col min="20" max="20" width="13.26953125" customWidth="1"/>
  </cols>
  <sheetData>
    <row r="1" spans="1:20" s="2" customFormat="1" ht="40.5" customHeight="1" x14ac:dyDescent="0.35">
      <c r="B1" s="2" t="s">
        <v>132</v>
      </c>
      <c r="C1" s="2" t="s">
        <v>125</v>
      </c>
      <c r="D1" s="2" t="s">
        <v>128</v>
      </c>
      <c r="E1" s="2" t="s">
        <v>126</v>
      </c>
      <c r="F1" s="2" t="s">
        <v>129</v>
      </c>
      <c r="G1" s="2" t="s">
        <v>127</v>
      </c>
      <c r="H1" s="2" t="s">
        <v>135</v>
      </c>
      <c r="J1" s="15" t="s">
        <v>87</v>
      </c>
      <c r="K1" s="2" t="s">
        <v>91</v>
      </c>
      <c r="L1" s="2" t="s">
        <v>133</v>
      </c>
      <c r="M1" s="2" t="s">
        <v>134</v>
      </c>
      <c r="N1" s="15"/>
      <c r="R1" s="2" t="s">
        <v>74</v>
      </c>
      <c r="S1" s="2" t="s">
        <v>155</v>
      </c>
      <c r="T1" s="2" t="s">
        <v>83</v>
      </c>
    </row>
    <row r="2" spans="1:20" x14ac:dyDescent="0.35">
      <c r="A2" t="s">
        <v>130</v>
      </c>
      <c r="B2" t="s">
        <v>67</v>
      </c>
      <c r="C2">
        <v>920.81459786383562</v>
      </c>
      <c r="D2">
        <v>15.02</v>
      </c>
      <c r="E2">
        <f>C2-C2*0.1</f>
        <v>828.73313807745205</v>
      </c>
      <c r="F2">
        <f>E2*D2*1000/1000/1000</f>
        <v>12.447571733923329</v>
      </c>
      <c r="G2">
        <v>100830</v>
      </c>
      <c r="H2" s="1">
        <f>F2*60*60*24*365.25/G2</f>
        <v>3895.8195948671905</v>
      </c>
      <c r="J2">
        <v>1680.7333310544925</v>
      </c>
      <c r="K2">
        <v>0.54786478071813827</v>
      </c>
      <c r="L2">
        <f>J2/1000/1000*D2*1000</f>
        <v>25.244614632438473</v>
      </c>
      <c r="M2" s="5">
        <f>L2*60*60*24*365.25/G2</f>
        <v>7901.0160738335853</v>
      </c>
      <c r="N2"/>
      <c r="R2" s="5" t="s">
        <v>37</v>
      </c>
      <c r="S2">
        <v>0</v>
      </c>
      <c r="T2">
        <v>23.8</v>
      </c>
    </row>
    <row r="3" spans="1:20" x14ac:dyDescent="0.35">
      <c r="B3" t="s">
        <v>52</v>
      </c>
      <c r="C3">
        <v>80.23072202082497</v>
      </c>
      <c r="D3">
        <v>48.631</v>
      </c>
      <c r="E3">
        <f>C3-C3*0.1</f>
        <v>72.207649818742468</v>
      </c>
      <c r="F3">
        <f>E3*D3*1000/1000/1000</f>
        <v>3.511530218335265</v>
      </c>
      <c r="G3">
        <f>1903.1*100</f>
        <v>190310</v>
      </c>
      <c r="H3" s="1">
        <f t="shared" ref="H3:H5" si="0">F3*60*60*24*365.25/G3</f>
        <v>582.28924396057471</v>
      </c>
      <c r="J3">
        <v>408.13165294897442</v>
      </c>
      <c r="K3">
        <v>0.19658049416435633</v>
      </c>
      <c r="L3">
        <f t="shared" ref="L3:L18" si="1">J3/1000/1000*D3*1000</f>
        <v>19.847850414561574</v>
      </c>
      <c r="M3" s="5">
        <f t="shared" ref="M3:M5" si="2">L3*60*60*24*365.25/G3</f>
        <v>3291.2118345991717</v>
      </c>
      <c r="N3"/>
      <c r="R3" s="5" t="s">
        <v>39</v>
      </c>
      <c r="S3">
        <v>0</v>
      </c>
      <c r="T3">
        <v>29.58</v>
      </c>
    </row>
    <row r="4" spans="1:20" x14ac:dyDescent="0.35">
      <c r="B4" t="s">
        <v>57</v>
      </c>
      <c r="C4">
        <v>248.8770000603752</v>
      </c>
      <c r="D4">
        <v>45.262999999999998</v>
      </c>
      <c r="E4">
        <f>C4-C4*0.1</f>
        <v>223.98930005433766</v>
      </c>
      <c r="F4">
        <f>E4*D4*1000/1000/1000</f>
        <v>10.138427688359485</v>
      </c>
      <c r="G4">
        <v>217560</v>
      </c>
      <c r="H4" s="1">
        <f t="shared" si="0"/>
        <v>1470.6032617125084</v>
      </c>
      <c r="J4">
        <v>365.75914563201934</v>
      </c>
      <c r="K4">
        <v>0.68043958170977303</v>
      </c>
      <c r="L4">
        <f t="shared" si="1"/>
        <v>16.55535620874209</v>
      </c>
      <c r="M4" s="5">
        <f t="shared" si="2"/>
        <v>2401.3941399751761</v>
      </c>
      <c r="N4"/>
      <c r="R4" s="5" t="s">
        <v>48</v>
      </c>
      <c r="S4">
        <v>0</v>
      </c>
      <c r="T4">
        <v>17.25</v>
      </c>
    </row>
    <row r="5" spans="1:20" x14ac:dyDescent="0.35">
      <c r="B5" t="s">
        <v>51</v>
      </c>
      <c r="C5">
        <v>421.14822882906469</v>
      </c>
      <c r="D5">
        <v>20.823</v>
      </c>
      <c r="E5">
        <f>C5-C5*0.1</f>
        <v>379.03340594615821</v>
      </c>
      <c r="F5">
        <f>E5*D5*1000/1000/1000</f>
        <v>7.8926126120168529</v>
      </c>
      <c r="G5">
        <v>126400</v>
      </c>
      <c r="H5" s="1">
        <f t="shared" si="0"/>
        <v>1970.5056310520813</v>
      </c>
      <c r="J5">
        <v>672.70455965021881</v>
      </c>
      <c r="K5">
        <v>0.62605228816651104</v>
      </c>
      <c r="L5">
        <f t="shared" si="1"/>
        <v>14.007727045596507</v>
      </c>
      <c r="M5" s="5">
        <f t="shared" si="2"/>
        <v>3497.232966883832</v>
      </c>
      <c r="N5"/>
      <c r="R5" s="5" t="s">
        <v>72</v>
      </c>
      <c r="S5">
        <v>0</v>
      </c>
      <c r="T5">
        <v>43.89</v>
      </c>
    </row>
    <row r="6" spans="1:20" x14ac:dyDescent="0.35">
      <c r="M6" s="5"/>
      <c r="N6" t="s">
        <v>136</v>
      </c>
      <c r="R6" s="5" t="s">
        <v>55</v>
      </c>
      <c r="S6">
        <v>6.691272865980685</v>
      </c>
      <c r="T6">
        <v>1.22</v>
      </c>
    </row>
    <row r="7" spans="1:20" x14ac:dyDescent="0.35">
      <c r="C7">
        <f>AVERAGE(C2:C5)</f>
        <v>417.7676371935251</v>
      </c>
      <c r="F7">
        <f>AVERAGE(F2:F5)</f>
        <v>8.497535563158733</v>
      </c>
      <c r="H7">
        <f t="shared" ref="H7" si="3">AVERAGE(H2:H5)</f>
        <v>1979.8044328980886</v>
      </c>
      <c r="K7">
        <f>AVERAGE(K2:K5)</f>
        <v>0.51273428618969463</v>
      </c>
      <c r="M7" s="13">
        <f>AVERAGE(M2:M5)</f>
        <v>4272.7137538229417</v>
      </c>
      <c r="N7">
        <f>H7/M7</f>
        <v>0.46335995036566413</v>
      </c>
      <c r="R7" s="5" t="s">
        <v>61</v>
      </c>
      <c r="S7">
        <v>25.013884636003677</v>
      </c>
      <c r="T7">
        <v>22.62</v>
      </c>
    </row>
    <row r="8" spans="1:20" x14ac:dyDescent="0.35">
      <c r="C8" t="s">
        <v>125</v>
      </c>
      <c r="D8" t="s">
        <v>128</v>
      </c>
      <c r="E8" t="s">
        <v>126</v>
      </c>
      <c r="F8" t="s">
        <v>129</v>
      </c>
      <c r="G8" t="s">
        <v>127</v>
      </c>
      <c r="H8" t="s">
        <v>135</v>
      </c>
      <c r="M8" s="5"/>
      <c r="N8"/>
      <c r="R8" s="5" t="s">
        <v>30</v>
      </c>
      <c r="S8">
        <v>26.771033863465817</v>
      </c>
      <c r="T8">
        <v>5.75</v>
      </c>
    </row>
    <row r="9" spans="1:20" x14ac:dyDescent="0.35">
      <c r="A9" t="s">
        <v>131</v>
      </c>
      <c r="B9" s="8" t="s">
        <v>63</v>
      </c>
      <c r="C9">
        <v>1623.3354531409946</v>
      </c>
      <c r="D9">
        <v>9.298</v>
      </c>
      <c r="E9">
        <f>C9-C9*0.1</f>
        <v>1461.0019078268951</v>
      </c>
      <c r="F9">
        <f>E9*D9*1000/1000/1000</f>
        <v>13.584395738974472</v>
      </c>
      <c r="G9" s="11">
        <f>1634.3*100</f>
        <v>163430</v>
      </c>
      <c r="H9" s="1">
        <f>F9*60*60*24*365.25/G9</f>
        <v>2623.0858898137476</v>
      </c>
      <c r="J9">
        <v>1747.2918266463366</v>
      </c>
      <c r="K9">
        <v>0.92905800186608911</v>
      </c>
      <c r="L9">
        <f t="shared" si="1"/>
        <v>16.246319404157639</v>
      </c>
      <c r="M9" s="5">
        <f>L9*60*60*24*365.25/G9</f>
        <v>3137.091410565044</v>
      </c>
      <c r="N9"/>
      <c r="R9" s="5" t="s">
        <v>62</v>
      </c>
      <c r="S9">
        <v>32.792128824683985</v>
      </c>
      <c r="T9">
        <v>1.29</v>
      </c>
    </row>
    <row r="10" spans="1:20" x14ac:dyDescent="0.35">
      <c r="B10" s="8" t="s">
        <v>46</v>
      </c>
      <c r="C10">
        <v>141.45097890676993</v>
      </c>
      <c r="D10">
        <v>5.2839999999999998</v>
      </c>
      <c r="E10">
        <f t="shared" ref="E10:E18" si="4">C10-C10*0.1</f>
        <v>127.30588101609294</v>
      </c>
      <c r="F10">
        <f t="shared" ref="F10:F18" si="5">E10*D10*1000/1000/1000</f>
        <v>0.67268427528903507</v>
      </c>
      <c r="G10" s="11">
        <v>37810</v>
      </c>
      <c r="H10" s="1">
        <f t="shared" ref="H10:H18" si="6">F10*60*60*24*365.25/G10</f>
        <v>561.44674122880861</v>
      </c>
      <c r="J10">
        <v>300.40748341810178</v>
      </c>
      <c r="K10">
        <v>0.47086369919054577</v>
      </c>
      <c r="L10">
        <f t="shared" si="1"/>
        <v>1.5873531423812497</v>
      </c>
      <c r="M10" s="5">
        <f t="shared" ref="M10:M18" si="7">L10*60*60*24*365.25/G10</f>
        <v>1324.8626163980566</v>
      </c>
      <c r="N10"/>
      <c r="R10" s="5" t="s">
        <v>56</v>
      </c>
      <c r="S10">
        <v>51.303894058030195</v>
      </c>
      <c r="T10">
        <v>21.62</v>
      </c>
    </row>
    <row r="11" spans="1:20" x14ac:dyDescent="0.35">
      <c r="B11" s="8" t="s">
        <v>100</v>
      </c>
      <c r="C11">
        <v>921.41314576451123</v>
      </c>
      <c r="D11">
        <v>15.536</v>
      </c>
      <c r="E11">
        <f t="shared" si="4"/>
        <v>829.2718311880601</v>
      </c>
      <c r="F11">
        <f t="shared" si="5"/>
        <v>12.883567169337701</v>
      </c>
      <c r="G11" s="11">
        <v>343000</v>
      </c>
      <c r="H11" s="1">
        <f t="shared" si="6"/>
        <v>1185.3482778515784</v>
      </c>
      <c r="J11">
        <v>1456.9858891955967</v>
      </c>
      <c r="K11">
        <v>0.63241048015449508</v>
      </c>
      <c r="L11">
        <f t="shared" si="1"/>
        <v>22.635732774542788</v>
      </c>
      <c r="M11" s="5">
        <f t="shared" si="7"/>
        <v>2082.5930046819576</v>
      </c>
      <c r="N11"/>
      <c r="R11" s="5" t="s">
        <v>66</v>
      </c>
      <c r="S11">
        <v>73.401458684326627</v>
      </c>
      <c r="T11">
        <v>0.36</v>
      </c>
    </row>
    <row r="12" spans="1:20" x14ac:dyDescent="0.35">
      <c r="B12" s="8" t="s">
        <v>31</v>
      </c>
      <c r="C12">
        <v>224.11915129702976</v>
      </c>
      <c r="D12">
        <v>20.385999999999999</v>
      </c>
      <c r="E12">
        <f t="shared" si="4"/>
        <v>201.70723616732678</v>
      </c>
      <c r="F12">
        <f t="shared" si="5"/>
        <v>4.1120037165071235</v>
      </c>
      <c r="G12" s="12">
        <v>160500</v>
      </c>
      <c r="H12" s="1">
        <f t="shared" si="6"/>
        <v>808.50447653610706</v>
      </c>
      <c r="J12">
        <v>618.67012341031148</v>
      </c>
      <c r="K12">
        <v>0.36225953511640729</v>
      </c>
      <c r="L12">
        <f t="shared" si="1"/>
        <v>12.612209135842608</v>
      </c>
      <c r="M12" s="5">
        <f t="shared" si="7"/>
        <v>2479.8196325561789</v>
      </c>
      <c r="N12"/>
      <c r="R12" s="5" t="s">
        <v>43</v>
      </c>
      <c r="S12">
        <v>125.0498630447336</v>
      </c>
      <c r="T12">
        <v>23.51</v>
      </c>
    </row>
    <row r="13" spans="1:20" x14ac:dyDescent="0.35">
      <c r="B13" s="8" t="s">
        <v>49</v>
      </c>
      <c r="C13">
        <v>804.13278609996883</v>
      </c>
      <c r="D13">
        <v>1.907</v>
      </c>
      <c r="E13">
        <f t="shared" si="4"/>
        <v>723.71950748997187</v>
      </c>
      <c r="F13">
        <f t="shared" si="5"/>
        <v>1.3801331007833764</v>
      </c>
      <c r="G13" s="11">
        <f>533.9*100</f>
        <v>53390</v>
      </c>
      <c r="H13" s="1">
        <f t="shared" si="6"/>
        <v>815.76490618620494</v>
      </c>
      <c r="J13">
        <v>1379.5339958656787</v>
      </c>
      <c r="K13">
        <v>0.58290175415022172</v>
      </c>
      <c r="L13">
        <f t="shared" si="1"/>
        <v>2.6307713301158491</v>
      </c>
      <c r="M13" s="5">
        <f t="shared" si="7"/>
        <v>1554.9883747380393</v>
      </c>
      <c r="N13"/>
      <c r="R13" s="5" t="s">
        <v>65</v>
      </c>
      <c r="S13">
        <v>127.34072410758073</v>
      </c>
      <c r="T13">
        <v>24.6</v>
      </c>
    </row>
    <row r="14" spans="1:20" x14ac:dyDescent="0.35">
      <c r="B14" s="8" t="s">
        <v>54</v>
      </c>
      <c r="C14">
        <v>470.83412535701194</v>
      </c>
      <c r="D14">
        <v>2.9369999999999998</v>
      </c>
      <c r="E14">
        <f t="shared" si="4"/>
        <v>423.75071282131074</v>
      </c>
      <c r="F14">
        <f t="shared" si="5"/>
        <v>1.2445558435561894</v>
      </c>
      <c r="G14" s="11">
        <v>57800</v>
      </c>
      <c r="H14" s="1">
        <f t="shared" si="6"/>
        <v>679.50165205205531</v>
      </c>
      <c r="J14">
        <v>1004.7640308341909</v>
      </c>
      <c r="K14">
        <v>0.46860169244524874</v>
      </c>
      <c r="L14">
        <f t="shared" si="1"/>
        <v>2.9509919585600182</v>
      </c>
      <c r="M14" s="5">
        <f t="shared" si="7"/>
        <v>1611.1803431047342</v>
      </c>
      <c r="N14"/>
      <c r="R14" s="5" t="s">
        <v>59</v>
      </c>
      <c r="S14">
        <v>128.90855959054505</v>
      </c>
      <c r="T14">
        <v>7.21</v>
      </c>
    </row>
    <row r="15" spans="1:20" x14ac:dyDescent="0.35">
      <c r="B15" s="8" t="s">
        <v>70</v>
      </c>
      <c r="C15">
        <v>1136.7473359999999</v>
      </c>
      <c r="D15">
        <v>4.0789999999999997</v>
      </c>
      <c r="E15">
        <f t="shared" si="4"/>
        <v>1023.0726023999999</v>
      </c>
      <c r="F15">
        <f t="shared" si="5"/>
        <v>4.1731131451895997</v>
      </c>
      <c r="G15" s="11">
        <v>71740</v>
      </c>
      <c r="H15" s="1">
        <f t="shared" si="6"/>
        <v>1835.7044241794717</v>
      </c>
      <c r="J15" s="6">
        <v>1639.0292669999999</v>
      </c>
      <c r="K15">
        <v>0.69354913843646449</v>
      </c>
      <c r="L15">
        <f t="shared" si="1"/>
        <v>6.6856003800929997</v>
      </c>
      <c r="M15" s="5">
        <f t="shared" si="7"/>
        <v>2940.9186305383723</v>
      </c>
      <c r="N15"/>
      <c r="R15" s="5" t="s">
        <v>34</v>
      </c>
      <c r="S15">
        <v>164.29185892196548</v>
      </c>
      <c r="T15">
        <v>0.57999999999999996</v>
      </c>
    </row>
    <row r="16" spans="1:20" x14ac:dyDescent="0.35">
      <c r="B16" s="8" t="s">
        <v>23</v>
      </c>
      <c r="C16">
        <v>242.40058047361433</v>
      </c>
      <c r="D16">
        <v>65.510999999999996</v>
      </c>
      <c r="E16">
        <f t="shared" si="4"/>
        <v>218.1605224262529</v>
      </c>
      <c r="F16">
        <f t="shared" si="5"/>
        <v>14.291913984666254</v>
      </c>
      <c r="G16" s="11">
        <v>994800</v>
      </c>
      <c r="H16" s="1">
        <f t="shared" si="6"/>
        <v>453.3760602759387</v>
      </c>
      <c r="J16">
        <v>683.12500160650632</v>
      </c>
      <c r="K16">
        <v>0.35484073910859715</v>
      </c>
      <c r="L16">
        <f t="shared" si="1"/>
        <v>44.752201980243839</v>
      </c>
      <c r="M16" s="5">
        <f t="shared" si="7"/>
        <v>1419.6542915276868</v>
      </c>
      <c r="N16"/>
      <c r="R16" s="5" t="s">
        <v>40</v>
      </c>
      <c r="S16">
        <v>171.0564231181464</v>
      </c>
      <c r="T16">
        <v>16.34</v>
      </c>
    </row>
    <row r="17" spans="2:20" x14ac:dyDescent="0.35">
      <c r="B17" s="8" t="s">
        <v>33</v>
      </c>
      <c r="C17">
        <v>121.69019524173322</v>
      </c>
      <c r="D17">
        <v>20.061</v>
      </c>
      <c r="E17">
        <f t="shared" si="4"/>
        <v>109.5211757175599</v>
      </c>
      <c r="F17">
        <f t="shared" si="5"/>
        <v>2.1971043060699693</v>
      </c>
      <c r="G17" s="11">
        <v>170600</v>
      </c>
      <c r="H17" s="1">
        <f t="shared" si="6"/>
        <v>406.42050908108837</v>
      </c>
      <c r="J17">
        <v>259.76553115841057</v>
      </c>
      <c r="K17">
        <v>0.46846167272101985</v>
      </c>
      <c r="L17">
        <f t="shared" si="1"/>
        <v>5.2111563205688745</v>
      </c>
      <c r="M17" s="5">
        <f t="shared" si="7"/>
        <v>963.96006273144383</v>
      </c>
      <c r="N17"/>
      <c r="R17" s="5" t="s">
        <v>42</v>
      </c>
      <c r="S17">
        <v>222.4334557927325</v>
      </c>
      <c r="T17">
        <v>1.29</v>
      </c>
    </row>
    <row r="18" spans="2:20" x14ac:dyDescent="0.35">
      <c r="B18" s="8" t="s">
        <v>24</v>
      </c>
      <c r="C18">
        <v>353.63494785377952</v>
      </c>
      <c r="D18">
        <v>52.131</v>
      </c>
      <c r="E18">
        <f t="shared" si="4"/>
        <v>318.27145306840157</v>
      </c>
      <c r="F18">
        <f t="shared" si="5"/>
        <v>16.591809119908842</v>
      </c>
      <c r="G18" s="11">
        <v>331500</v>
      </c>
      <c r="H18" s="1">
        <f t="shared" si="6"/>
        <v>1579.4801673678287</v>
      </c>
      <c r="J18">
        <v>513.81576990571375</v>
      </c>
      <c r="K18">
        <v>0.68825242152196353</v>
      </c>
      <c r="L18">
        <f t="shared" si="1"/>
        <v>26.785729900954763</v>
      </c>
      <c r="M18" s="5">
        <f t="shared" si="7"/>
        <v>2549.9045246526998</v>
      </c>
      <c r="N18"/>
      <c r="R18" s="5" t="s">
        <v>35</v>
      </c>
      <c r="S18">
        <v>273.95783904689932</v>
      </c>
      <c r="T18">
        <v>0.41</v>
      </c>
    </row>
    <row r="19" spans="2:20" x14ac:dyDescent="0.35">
      <c r="M19" s="5"/>
      <c r="N19"/>
      <c r="R19" s="5" t="s">
        <v>45</v>
      </c>
      <c r="S19">
        <v>275.7693623127455</v>
      </c>
      <c r="T19">
        <v>46.22</v>
      </c>
    </row>
    <row r="20" spans="2:20" x14ac:dyDescent="0.35">
      <c r="C20">
        <f>AVERAGE(C9:C18)</f>
        <v>603.97587001354134</v>
      </c>
      <c r="F20">
        <f>AVERAGE(F9:F18)</f>
        <v>7.1131280400282551</v>
      </c>
      <c r="H20">
        <f>AVERAGE(H9:H18)</f>
        <v>1094.863310457283</v>
      </c>
      <c r="K20">
        <f>AVERAGE(K9:K18)</f>
        <v>0.56511991347110524</v>
      </c>
      <c r="M20" s="13">
        <f>AVERAGE(M9:M18)</f>
        <v>2006.497289149421</v>
      </c>
      <c r="N20">
        <f>H20/M20</f>
        <v>0.54565900306868043</v>
      </c>
      <c r="R20" s="5" t="s">
        <v>36</v>
      </c>
      <c r="S20">
        <v>283.77307659015878</v>
      </c>
      <c r="T20">
        <v>0.62</v>
      </c>
    </row>
    <row r="21" spans="2:20" x14ac:dyDescent="0.35">
      <c r="M21" s="5"/>
      <c r="N21"/>
      <c r="R21" s="5" t="s">
        <v>71</v>
      </c>
      <c r="S21">
        <v>312.6342830760384</v>
      </c>
      <c r="T21">
        <v>9.15</v>
      </c>
    </row>
    <row r="22" spans="2:20" x14ac:dyDescent="0.35">
      <c r="M22" s="5"/>
      <c r="N22"/>
      <c r="R22" s="5" t="s">
        <v>28</v>
      </c>
      <c r="S22">
        <v>380.23493251275028</v>
      </c>
      <c r="T22">
        <v>2.81</v>
      </c>
    </row>
    <row r="23" spans="2:20" x14ac:dyDescent="0.35">
      <c r="M23" s="5"/>
      <c r="N23"/>
      <c r="R23" s="5" t="s">
        <v>29</v>
      </c>
      <c r="S23">
        <v>390.00646775555759</v>
      </c>
      <c r="T23">
        <v>5.87</v>
      </c>
    </row>
    <row r="24" spans="2:20" x14ac:dyDescent="0.35">
      <c r="M24" s="5"/>
      <c r="N24"/>
      <c r="R24" s="5" t="s">
        <v>47</v>
      </c>
      <c r="S24">
        <v>408.43261584280333</v>
      </c>
      <c r="T24">
        <v>46.85</v>
      </c>
    </row>
    <row r="25" spans="2:20" x14ac:dyDescent="0.35">
      <c r="M25" s="5"/>
      <c r="N25"/>
      <c r="R25" s="5" t="s">
        <v>44</v>
      </c>
      <c r="S25">
        <v>430.69635168902761</v>
      </c>
      <c r="T25">
        <v>52.09</v>
      </c>
    </row>
    <row r="26" spans="2:20" x14ac:dyDescent="0.35">
      <c r="N26"/>
      <c r="R26" s="5" t="s">
        <v>33</v>
      </c>
      <c r="S26">
        <v>451.57834342343142</v>
      </c>
      <c r="T26">
        <v>37.340000000000003</v>
      </c>
    </row>
    <row r="27" spans="2:20" x14ac:dyDescent="0.35">
      <c r="M27" s="5"/>
      <c r="N27"/>
      <c r="R27" s="5" t="s">
        <v>32</v>
      </c>
      <c r="S27">
        <v>484.06653214958737</v>
      </c>
      <c r="T27">
        <v>6.96</v>
      </c>
    </row>
    <row r="28" spans="2:20" x14ac:dyDescent="0.35">
      <c r="M28" s="5"/>
      <c r="R28" s="5" t="s">
        <v>23</v>
      </c>
      <c r="S28" s="2">
        <v>503.75117808437619</v>
      </c>
      <c r="T28">
        <v>35.619999999999997</v>
      </c>
    </row>
    <row r="29" spans="2:20" x14ac:dyDescent="0.35">
      <c r="M29" s="5"/>
      <c r="N29"/>
      <c r="R29" t="s">
        <v>46</v>
      </c>
      <c r="S29">
        <v>623.82971247645389</v>
      </c>
      <c r="T29">
        <v>71.400000000000006</v>
      </c>
    </row>
    <row r="30" spans="2:20" x14ac:dyDescent="0.35">
      <c r="M30" s="5"/>
      <c r="N30"/>
      <c r="R30" s="5" t="s">
        <v>52</v>
      </c>
      <c r="S30">
        <v>646.98804884508286</v>
      </c>
      <c r="T30">
        <v>9.1999999999999993</v>
      </c>
    </row>
    <row r="31" spans="2:20" x14ac:dyDescent="0.35">
      <c r="M31" s="5"/>
      <c r="N31"/>
      <c r="R31" s="5" t="s">
        <v>73</v>
      </c>
      <c r="S31">
        <v>721.11759961562848</v>
      </c>
      <c r="T31">
        <v>74.02</v>
      </c>
    </row>
    <row r="32" spans="2:20" x14ac:dyDescent="0.35">
      <c r="M32" s="5"/>
      <c r="N32"/>
      <c r="R32" s="5" t="s">
        <v>50</v>
      </c>
      <c r="S32">
        <v>749.19252296793434</v>
      </c>
      <c r="T32">
        <v>23.34</v>
      </c>
    </row>
    <row r="33" spans="13:20" x14ac:dyDescent="0.35">
      <c r="M33" s="5"/>
      <c r="N33"/>
      <c r="R33" s="5" t="s">
        <v>54</v>
      </c>
      <c r="S33">
        <v>755.00183561339497</v>
      </c>
      <c r="T33">
        <v>75.77</v>
      </c>
    </row>
    <row r="34" spans="13:20" x14ac:dyDescent="0.35">
      <c r="M34" s="5"/>
      <c r="N34"/>
      <c r="R34" s="5" t="s">
        <v>64</v>
      </c>
      <c r="S34">
        <v>762.27830489781627</v>
      </c>
      <c r="T34">
        <v>26.13</v>
      </c>
    </row>
    <row r="35" spans="13:20" x14ac:dyDescent="0.35">
      <c r="M35" s="5"/>
      <c r="N35"/>
      <c r="R35" s="5" t="s">
        <v>53</v>
      </c>
      <c r="S35">
        <v>814.67873540028347</v>
      </c>
      <c r="T35">
        <v>27.5</v>
      </c>
    </row>
    <row r="36" spans="13:20" x14ac:dyDescent="0.35">
      <c r="M36" s="5"/>
      <c r="R36" s="5" t="s">
        <v>31</v>
      </c>
      <c r="S36">
        <v>898.33830726234157</v>
      </c>
      <c r="T36">
        <v>33.54</v>
      </c>
    </row>
    <row r="37" spans="13:20" x14ac:dyDescent="0.35">
      <c r="M37" s="5"/>
      <c r="N37"/>
      <c r="R37" s="5" t="s">
        <v>49</v>
      </c>
      <c r="S37">
        <v>906.40545131800548</v>
      </c>
      <c r="T37">
        <v>63.36</v>
      </c>
    </row>
    <row r="38" spans="13:20" x14ac:dyDescent="0.35">
      <c r="M38" s="5"/>
      <c r="N38"/>
      <c r="R38" s="5" t="s">
        <v>58</v>
      </c>
      <c r="S38">
        <v>977.50115124837635</v>
      </c>
      <c r="T38">
        <v>3.04</v>
      </c>
    </row>
    <row r="39" spans="13:20" x14ac:dyDescent="0.35">
      <c r="M39" s="5"/>
      <c r="N39"/>
      <c r="R39" s="5" t="s">
        <v>41</v>
      </c>
      <c r="S39">
        <v>991.58733181278785</v>
      </c>
      <c r="T39">
        <v>8.5299999999999994</v>
      </c>
    </row>
    <row r="40" spans="13:20" x14ac:dyDescent="0.35">
      <c r="M40" s="5"/>
      <c r="N40"/>
      <c r="R40" s="5" t="s">
        <v>68</v>
      </c>
      <c r="S40">
        <v>1000.9045762141162</v>
      </c>
      <c r="T40">
        <v>4.42</v>
      </c>
    </row>
    <row r="41" spans="13:20" x14ac:dyDescent="0.35">
      <c r="M41" s="5"/>
      <c r="R41" s="5" t="s">
        <v>76</v>
      </c>
      <c r="S41">
        <v>1062.2567320259759</v>
      </c>
      <c r="T41">
        <v>17.809999999999999</v>
      </c>
    </row>
    <row r="42" spans="13:20" x14ac:dyDescent="0.35">
      <c r="M42" s="5"/>
      <c r="N42"/>
      <c r="R42" s="5" t="s">
        <v>27</v>
      </c>
      <c r="S42">
        <v>1317.0536420573096</v>
      </c>
      <c r="T42">
        <v>64.59</v>
      </c>
    </row>
    <row r="43" spans="13:20" x14ac:dyDescent="0.35">
      <c r="M43" s="5"/>
      <c r="N43"/>
      <c r="R43" s="5" t="s">
        <v>26</v>
      </c>
      <c r="S43">
        <v>1553.7089540198392</v>
      </c>
      <c r="T43">
        <v>29.83</v>
      </c>
    </row>
    <row r="44" spans="13:20" x14ac:dyDescent="0.35">
      <c r="M44" s="5"/>
      <c r="N44"/>
      <c r="R44" s="5" t="s">
        <v>57</v>
      </c>
      <c r="S44">
        <v>1634.0036241250093</v>
      </c>
      <c r="T44">
        <v>5.69</v>
      </c>
    </row>
    <row r="45" spans="13:20" x14ac:dyDescent="0.35">
      <c r="M45" s="5"/>
      <c r="N45"/>
      <c r="R45" t="s">
        <v>24</v>
      </c>
      <c r="S45">
        <v>1754.9779637420324</v>
      </c>
      <c r="T45">
        <v>31.34</v>
      </c>
    </row>
    <row r="46" spans="13:20" x14ac:dyDescent="0.35">
      <c r="M46" s="5"/>
      <c r="R46" s="5" t="s">
        <v>69</v>
      </c>
      <c r="S46">
        <v>1775.8310863803431</v>
      </c>
      <c r="T46">
        <v>1.78</v>
      </c>
    </row>
    <row r="47" spans="13:20" x14ac:dyDescent="0.35">
      <c r="M47" s="5"/>
      <c r="N47"/>
      <c r="R47" s="5" t="s">
        <v>70</v>
      </c>
      <c r="S47">
        <v>2039.6715824216355</v>
      </c>
      <c r="T47">
        <v>47.21</v>
      </c>
    </row>
    <row r="48" spans="13:20" x14ac:dyDescent="0.35">
      <c r="M48" s="5"/>
      <c r="N48"/>
      <c r="R48" s="5" t="s">
        <v>38</v>
      </c>
      <c r="S48">
        <v>2076.251422875765</v>
      </c>
      <c r="T48">
        <v>23.43</v>
      </c>
    </row>
    <row r="49" spans="13:20" x14ac:dyDescent="0.35">
      <c r="M49" s="5"/>
      <c r="R49" s="5" t="s">
        <v>51</v>
      </c>
      <c r="S49">
        <v>2189.4507011689789</v>
      </c>
      <c r="T49">
        <v>26.21</v>
      </c>
    </row>
    <row r="50" spans="13:20" x14ac:dyDescent="0.35">
      <c r="M50" s="5"/>
      <c r="R50" s="5" t="s">
        <v>25</v>
      </c>
      <c r="S50">
        <v>2786.97165572525</v>
      </c>
      <c r="T50">
        <v>29.86</v>
      </c>
    </row>
    <row r="51" spans="13:20" x14ac:dyDescent="0.35">
      <c r="M51" s="5"/>
      <c r="N51"/>
      <c r="R51" s="5" t="s">
        <v>63</v>
      </c>
      <c r="S51">
        <v>2914.5398775708304</v>
      </c>
      <c r="T51">
        <v>53.89</v>
      </c>
    </row>
    <row r="52" spans="13:20" x14ac:dyDescent="0.35">
      <c r="M52" s="5"/>
      <c r="R52" s="5" t="s">
        <v>67</v>
      </c>
      <c r="S52">
        <v>4328.6884387413238</v>
      </c>
      <c r="T52">
        <v>21.73</v>
      </c>
    </row>
    <row r="53" spans="13:20" x14ac:dyDescent="0.35">
      <c r="M53" s="5"/>
      <c r="R53" s="5"/>
      <c r="T53" s="5"/>
    </row>
  </sheetData>
  <sortState xmlns:xlrd2="http://schemas.microsoft.com/office/spreadsheetml/2017/richdata2" ref="R2:T65">
    <sortCondition ref="S1:S6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w-1.4</vt:lpstr>
      <vt:lpstr>CEC</vt:lpstr>
      <vt:lpstr>Sheet2</vt:lpstr>
      <vt:lpstr>Correlations</vt:lpstr>
      <vt:lpstr>Correlations2</vt:lpstr>
      <vt:lpstr>yield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 Harrington</cp:lastModifiedBy>
  <dcterms:created xsi:type="dcterms:W3CDTF">2023-05-09T11:17:04Z</dcterms:created>
  <dcterms:modified xsi:type="dcterms:W3CDTF">2023-10-18T21:44:11Z</dcterms:modified>
</cp:coreProperties>
</file>