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drawings/drawing3.xml" ContentType="application/vnd.openxmlformats-officedocument.drawingml.chartshapes+xml"/>
  <Override PartName="/xl/charts/chart7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art0610/Desktop/Desktop - admin’s iMac (5)/postdoc-Oxford/SIMS/"/>
    </mc:Choice>
  </mc:AlternateContent>
  <xr:revisionPtr revIDLastSave="0" documentId="13_ncr:1_{EEDF90B5-37C8-F747-8228-479B15BC019C}" xr6:coauthVersionLast="47" xr6:coauthVersionMax="47" xr10:uidLastSave="{00000000-0000-0000-0000-000000000000}"/>
  <bookViews>
    <workbookView xWindow="0" yWindow="500" windowWidth="42900" windowHeight="22980" xr2:uid="{00000000-000D-0000-FFFF-FFFF00000000}"/>
  </bookViews>
  <sheets>
    <sheet name="data" sheetId="4" r:id="rId1"/>
    <sheet name="summary" sheetId="8" r:id="rId2"/>
    <sheet name="Issy stds" sheetId="2" r:id="rId3"/>
    <sheet name="ND70" sheetId="5" r:id="rId4"/>
    <sheet name="Sisson" sheetId="6" r:id="rId5"/>
    <sheet name="ND70 test" sheetId="7" r:id="rId6"/>
  </sheets>
  <externalReferences>
    <externalReference r:id="rId7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F222" i="4" l="1"/>
  <c r="BE222" i="4"/>
  <c r="BD222" i="4"/>
  <c r="BC222" i="4"/>
  <c r="BF209" i="4"/>
  <c r="BE209" i="4"/>
  <c r="BD209" i="4"/>
  <c r="BC209" i="4"/>
  <c r="BD183" i="4"/>
  <c r="BC183" i="4"/>
  <c r="BF189" i="4"/>
  <c r="BE189" i="4"/>
  <c r="BD189" i="4"/>
  <c r="BC189" i="4"/>
  <c r="BF215" i="4"/>
  <c r="BE215" i="4"/>
  <c r="BD215" i="4"/>
  <c r="BC215" i="4"/>
  <c r="BF203" i="4"/>
  <c r="BE203" i="4"/>
  <c r="BD203" i="4"/>
  <c r="BC203" i="4"/>
  <c r="BF195" i="4"/>
  <c r="BE195" i="4"/>
  <c r="BD195" i="4"/>
  <c r="BC195" i="4"/>
  <c r="BC194" i="4"/>
  <c r="BF183" i="4"/>
  <c r="BE183" i="4"/>
  <c r="BF175" i="4"/>
  <c r="BE175" i="4"/>
  <c r="BD175" i="4"/>
  <c r="BC175" i="4"/>
  <c r="BF169" i="4"/>
  <c r="BE169" i="4"/>
  <c r="BD169" i="4"/>
  <c r="BC169" i="4"/>
  <c r="BF163" i="4"/>
  <c r="BE163" i="4"/>
  <c r="BD163" i="4"/>
  <c r="BC163" i="4"/>
  <c r="BF155" i="4"/>
  <c r="BE155" i="4"/>
  <c r="BD155" i="4"/>
  <c r="BC155" i="4"/>
  <c r="BF143" i="4"/>
  <c r="BE143" i="4"/>
  <c r="BD143" i="4"/>
  <c r="BC143" i="4"/>
  <c r="BF108" i="4"/>
  <c r="BE108" i="4"/>
  <c r="BD108" i="4"/>
  <c r="BC108" i="4"/>
  <c r="BF102" i="4"/>
  <c r="BE102" i="4"/>
  <c r="BD102" i="4"/>
  <c r="BC102" i="4"/>
  <c r="BF94" i="4"/>
  <c r="BE94" i="4"/>
  <c r="BF88" i="4"/>
  <c r="BE88" i="4"/>
  <c r="BF82" i="4"/>
  <c r="BE82" i="4"/>
  <c r="BD94" i="4"/>
  <c r="BC94" i="4"/>
  <c r="BD88" i="4"/>
  <c r="BD82" i="4"/>
  <c r="BC88" i="4"/>
  <c r="BC82" i="4"/>
  <c r="BA222" i="4"/>
  <c r="AZ222" i="4"/>
  <c r="AZ336" i="4"/>
  <c r="A3" i="8"/>
  <c r="B3" i="8"/>
  <c r="C3" i="8"/>
  <c r="D3" i="8"/>
  <c r="E3" i="8"/>
  <c r="F3" i="8"/>
  <c r="G3" i="8"/>
  <c r="Q3" i="8"/>
  <c r="R3" i="8"/>
  <c r="A4" i="8"/>
  <c r="B4" i="8"/>
  <c r="C4" i="8"/>
  <c r="D4" i="8"/>
  <c r="E4" i="8"/>
  <c r="F4" i="8"/>
  <c r="G4" i="8"/>
  <c r="Q4" i="8"/>
  <c r="R4" i="8"/>
  <c r="A5" i="8"/>
  <c r="B5" i="8"/>
  <c r="C5" i="8"/>
  <c r="D5" i="8"/>
  <c r="E5" i="8"/>
  <c r="F5" i="8"/>
  <c r="G5" i="8"/>
  <c r="Q5" i="8"/>
  <c r="R5" i="8"/>
  <c r="A6" i="8"/>
  <c r="B6" i="8"/>
  <c r="C6" i="8"/>
  <c r="D6" i="8"/>
  <c r="E6" i="8"/>
  <c r="F6" i="8"/>
  <c r="G6" i="8"/>
  <c r="Q6" i="8"/>
  <c r="R6" i="8"/>
  <c r="A7" i="8"/>
  <c r="B7" i="8"/>
  <c r="C7" i="8"/>
  <c r="D7" i="8"/>
  <c r="E7" i="8"/>
  <c r="F7" i="8"/>
  <c r="G7" i="8"/>
  <c r="Q7" i="8"/>
  <c r="R7" i="8"/>
  <c r="A8" i="8"/>
  <c r="B8" i="8"/>
  <c r="C8" i="8"/>
  <c r="D8" i="8"/>
  <c r="E8" i="8"/>
  <c r="F8" i="8"/>
  <c r="G8" i="8"/>
  <c r="Q8" i="8"/>
  <c r="R8" i="8"/>
  <c r="A10" i="8"/>
  <c r="B10" i="8"/>
  <c r="C10" i="8"/>
  <c r="D10" i="8"/>
  <c r="E10" i="8"/>
  <c r="F10" i="8"/>
  <c r="G10" i="8"/>
  <c r="Q10" i="8"/>
  <c r="R10" i="8"/>
  <c r="A11" i="8"/>
  <c r="B11" i="8"/>
  <c r="C11" i="8"/>
  <c r="D11" i="8"/>
  <c r="E11" i="8"/>
  <c r="F11" i="8"/>
  <c r="G11" i="8"/>
  <c r="Q11" i="8"/>
  <c r="R11" i="8"/>
  <c r="A12" i="8"/>
  <c r="B12" i="8"/>
  <c r="C12" i="8"/>
  <c r="D12" i="8"/>
  <c r="E12" i="8"/>
  <c r="F12" i="8"/>
  <c r="G12" i="8"/>
  <c r="Q12" i="8"/>
  <c r="R12" i="8"/>
  <c r="A13" i="8"/>
  <c r="B13" i="8"/>
  <c r="C13" i="8"/>
  <c r="D13" i="8"/>
  <c r="E13" i="8"/>
  <c r="F13" i="8"/>
  <c r="G13" i="8"/>
  <c r="Q13" i="8"/>
  <c r="R13" i="8"/>
  <c r="A14" i="8"/>
  <c r="B14" i="8"/>
  <c r="C14" i="8"/>
  <c r="D14" i="8"/>
  <c r="E14" i="8"/>
  <c r="F14" i="8"/>
  <c r="G14" i="8"/>
  <c r="Q14" i="8"/>
  <c r="R14" i="8"/>
  <c r="A16" i="8"/>
  <c r="B16" i="8"/>
  <c r="C16" i="8"/>
  <c r="D16" i="8"/>
  <c r="E16" i="8"/>
  <c r="F16" i="8"/>
  <c r="G16" i="8"/>
  <c r="Q16" i="8"/>
  <c r="R16" i="8"/>
  <c r="A17" i="8"/>
  <c r="B17" i="8"/>
  <c r="C17" i="8"/>
  <c r="D17" i="8"/>
  <c r="E17" i="8"/>
  <c r="F17" i="8"/>
  <c r="G17" i="8"/>
  <c r="Q17" i="8"/>
  <c r="R17" i="8"/>
  <c r="A18" i="8"/>
  <c r="B18" i="8"/>
  <c r="C18" i="8"/>
  <c r="D18" i="8"/>
  <c r="E18" i="8"/>
  <c r="F18" i="8"/>
  <c r="G18" i="8"/>
  <c r="Q18" i="8"/>
  <c r="R18" i="8"/>
  <c r="A19" i="8"/>
  <c r="B19" i="8"/>
  <c r="C19" i="8"/>
  <c r="D19" i="8"/>
  <c r="E19" i="8"/>
  <c r="F19" i="8"/>
  <c r="G19" i="8"/>
  <c r="Q19" i="8"/>
  <c r="R19" i="8"/>
  <c r="A20" i="8"/>
  <c r="B20" i="8"/>
  <c r="C20" i="8"/>
  <c r="D20" i="8"/>
  <c r="E20" i="8"/>
  <c r="F20" i="8"/>
  <c r="G20" i="8"/>
  <c r="Q20" i="8"/>
  <c r="R20" i="8"/>
  <c r="A22" i="8"/>
  <c r="B22" i="8"/>
  <c r="C22" i="8"/>
  <c r="D22" i="8"/>
  <c r="E22" i="8"/>
  <c r="F22" i="8"/>
  <c r="G22" i="8"/>
  <c r="Q22" i="8"/>
  <c r="R22" i="8"/>
  <c r="A23" i="8"/>
  <c r="B23" i="8"/>
  <c r="C23" i="8"/>
  <c r="D23" i="8"/>
  <c r="E23" i="8"/>
  <c r="F23" i="8"/>
  <c r="G23" i="8"/>
  <c r="Q23" i="8"/>
  <c r="R23" i="8"/>
  <c r="A24" i="8"/>
  <c r="B24" i="8"/>
  <c r="C24" i="8"/>
  <c r="D24" i="8"/>
  <c r="E24" i="8"/>
  <c r="F24" i="8"/>
  <c r="G24" i="8"/>
  <c r="Q24" i="8"/>
  <c r="R24" i="8"/>
  <c r="A25" i="8"/>
  <c r="B25" i="8"/>
  <c r="C25" i="8"/>
  <c r="D25" i="8"/>
  <c r="E25" i="8"/>
  <c r="F25" i="8"/>
  <c r="G25" i="8"/>
  <c r="Q25" i="8"/>
  <c r="R25" i="8"/>
  <c r="A26" i="8"/>
  <c r="B26" i="8"/>
  <c r="C26" i="8"/>
  <c r="D26" i="8"/>
  <c r="E26" i="8"/>
  <c r="F26" i="8"/>
  <c r="G26" i="8"/>
  <c r="Q26" i="8"/>
  <c r="R26" i="8"/>
  <c r="A28" i="8"/>
  <c r="B28" i="8"/>
  <c r="C28" i="8"/>
  <c r="D28" i="8"/>
  <c r="E28" i="8"/>
  <c r="F28" i="8"/>
  <c r="G28" i="8"/>
  <c r="Q28" i="8"/>
  <c r="R28" i="8"/>
  <c r="A29" i="8"/>
  <c r="B29" i="8"/>
  <c r="C29" i="8"/>
  <c r="D29" i="8"/>
  <c r="E29" i="8"/>
  <c r="F29" i="8"/>
  <c r="G29" i="8"/>
  <c r="Q29" i="8"/>
  <c r="R29" i="8"/>
  <c r="A30" i="8"/>
  <c r="B30" i="8"/>
  <c r="C30" i="8"/>
  <c r="D30" i="8"/>
  <c r="E30" i="8"/>
  <c r="F30" i="8"/>
  <c r="G30" i="8"/>
  <c r="Q30" i="8"/>
  <c r="R30" i="8"/>
  <c r="A31" i="8"/>
  <c r="B31" i="8"/>
  <c r="C31" i="8"/>
  <c r="D31" i="8"/>
  <c r="E31" i="8"/>
  <c r="F31" i="8"/>
  <c r="G31" i="8"/>
  <c r="Q31" i="8"/>
  <c r="R31" i="8"/>
  <c r="A32" i="8"/>
  <c r="B32" i="8"/>
  <c r="C32" i="8"/>
  <c r="D32" i="8"/>
  <c r="E32" i="8"/>
  <c r="F32" i="8"/>
  <c r="G32" i="8"/>
  <c r="Q32" i="8"/>
  <c r="R32" i="8"/>
  <c r="A34" i="8"/>
  <c r="B34" i="8"/>
  <c r="C34" i="8"/>
  <c r="D34" i="8"/>
  <c r="E34" i="8"/>
  <c r="F34" i="8"/>
  <c r="G34" i="8"/>
  <c r="Q34" i="8"/>
  <c r="R34" i="8"/>
  <c r="A35" i="8"/>
  <c r="B35" i="8"/>
  <c r="C35" i="8"/>
  <c r="D35" i="8"/>
  <c r="E35" i="8"/>
  <c r="F35" i="8"/>
  <c r="G35" i="8"/>
  <c r="Q35" i="8"/>
  <c r="R35" i="8"/>
  <c r="A36" i="8"/>
  <c r="B36" i="8"/>
  <c r="C36" i="8"/>
  <c r="D36" i="8"/>
  <c r="E36" i="8"/>
  <c r="F36" i="8"/>
  <c r="G36" i="8"/>
  <c r="Q36" i="8"/>
  <c r="R36" i="8"/>
  <c r="A37" i="8"/>
  <c r="B37" i="8"/>
  <c r="C37" i="8"/>
  <c r="D37" i="8"/>
  <c r="E37" i="8"/>
  <c r="F37" i="8"/>
  <c r="G37" i="8"/>
  <c r="Q37" i="8"/>
  <c r="R37" i="8"/>
  <c r="A38" i="8"/>
  <c r="B38" i="8"/>
  <c r="C38" i="8"/>
  <c r="D38" i="8"/>
  <c r="E38" i="8"/>
  <c r="F38" i="8"/>
  <c r="G38" i="8"/>
  <c r="Q38" i="8"/>
  <c r="R38" i="8"/>
  <c r="A40" i="8"/>
  <c r="B40" i="8"/>
  <c r="C40" i="8"/>
  <c r="D40" i="8"/>
  <c r="E40" i="8"/>
  <c r="F40" i="8"/>
  <c r="G40" i="8"/>
  <c r="Q40" i="8"/>
  <c r="R40" i="8"/>
  <c r="A41" i="8"/>
  <c r="B41" i="8"/>
  <c r="C41" i="8"/>
  <c r="D41" i="8"/>
  <c r="E41" i="8"/>
  <c r="F41" i="8"/>
  <c r="G41" i="8"/>
  <c r="Q41" i="8"/>
  <c r="R41" i="8"/>
  <c r="A42" i="8"/>
  <c r="B42" i="8"/>
  <c r="C42" i="8"/>
  <c r="D42" i="8"/>
  <c r="E42" i="8"/>
  <c r="F42" i="8"/>
  <c r="G42" i="8"/>
  <c r="Q42" i="8"/>
  <c r="R42" i="8"/>
  <c r="A43" i="8"/>
  <c r="B43" i="8"/>
  <c r="C43" i="8"/>
  <c r="D43" i="8"/>
  <c r="E43" i="8"/>
  <c r="F43" i="8"/>
  <c r="G43" i="8"/>
  <c r="Q43" i="8"/>
  <c r="R43" i="8"/>
  <c r="A44" i="8"/>
  <c r="B44" i="8"/>
  <c r="C44" i="8"/>
  <c r="D44" i="8"/>
  <c r="E44" i="8"/>
  <c r="F44" i="8"/>
  <c r="G44" i="8"/>
  <c r="Q44" i="8"/>
  <c r="R44" i="8"/>
  <c r="A46" i="8"/>
  <c r="B46" i="8"/>
  <c r="C46" i="8"/>
  <c r="D46" i="8"/>
  <c r="E46" i="8"/>
  <c r="F46" i="8"/>
  <c r="G46" i="8"/>
  <c r="Q46" i="8"/>
  <c r="R46" i="8"/>
  <c r="A47" i="8"/>
  <c r="B47" i="8"/>
  <c r="C47" i="8"/>
  <c r="D47" i="8"/>
  <c r="E47" i="8"/>
  <c r="F47" i="8"/>
  <c r="G47" i="8"/>
  <c r="Q47" i="8"/>
  <c r="R47" i="8"/>
  <c r="A48" i="8"/>
  <c r="B48" i="8"/>
  <c r="C48" i="8"/>
  <c r="D48" i="8"/>
  <c r="E48" i="8"/>
  <c r="F48" i="8"/>
  <c r="G48" i="8"/>
  <c r="Q48" i="8"/>
  <c r="R48" i="8"/>
  <c r="A49" i="8"/>
  <c r="B49" i="8"/>
  <c r="C49" i="8"/>
  <c r="D49" i="8"/>
  <c r="E49" i="8"/>
  <c r="F49" i="8"/>
  <c r="G49" i="8"/>
  <c r="Q49" i="8"/>
  <c r="R49" i="8"/>
  <c r="A50" i="8"/>
  <c r="B50" i="8"/>
  <c r="C50" i="8"/>
  <c r="D50" i="8"/>
  <c r="E50" i="8"/>
  <c r="F50" i="8"/>
  <c r="G50" i="8"/>
  <c r="Q50" i="8"/>
  <c r="R50" i="8"/>
  <c r="A52" i="8"/>
  <c r="B52" i="8"/>
  <c r="C52" i="8"/>
  <c r="D52" i="8"/>
  <c r="E52" i="8"/>
  <c r="F52" i="8"/>
  <c r="G52" i="8"/>
  <c r="Q52" i="8"/>
  <c r="R52" i="8"/>
  <c r="A53" i="8"/>
  <c r="B53" i="8"/>
  <c r="C53" i="8"/>
  <c r="D53" i="8"/>
  <c r="E53" i="8"/>
  <c r="F53" i="8"/>
  <c r="G53" i="8"/>
  <c r="Q53" i="8"/>
  <c r="R53" i="8"/>
  <c r="A54" i="8"/>
  <c r="B54" i="8"/>
  <c r="C54" i="8"/>
  <c r="D54" i="8"/>
  <c r="E54" i="8"/>
  <c r="F54" i="8"/>
  <c r="G54" i="8"/>
  <c r="Q54" i="8"/>
  <c r="R54" i="8"/>
  <c r="A55" i="8"/>
  <c r="B55" i="8"/>
  <c r="C55" i="8"/>
  <c r="D55" i="8"/>
  <c r="E55" i="8"/>
  <c r="F55" i="8"/>
  <c r="G55" i="8"/>
  <c r="Q55" i="8"/>
  <c r="R55" i="8"/>
  <c r="A56" i="8"/>
  <c r="B56" i="8"/>
  <c r="C56" i="8"/>
  <c r="D56" i="8"/>
  <c r="E56" i="8"/>
  <c r="F56" i="8"/>
  <c r="G56" i="8"/>
  <c r="Q56" i="8"/>
  <c r="R56" i="8"/>
  <c r="A58" i="8"/>
  <c r="B58" i="8"/>
  <c r="C58" i="8"/>
  <c r="D58" i="8"/>
  <c r="E58" i="8"/>
  <c r="F58" i="8"/>
  <c r="G58" i="8"/>
  <c r="Q58" i="8"/>
  <c r="R58" i="8"/>
  <c r="A59" i="8"/>
  <c r="B59" i="8"/>
  <c r="C59" i="8"/>
  <c r="D59" i="8"/>
  <c r="E59" i="8"/>
  <c r="F59" i="8"/>
  <c r="G59" i="8"/>
  <c r="Q59" i="8"/>
  <c r="R59" i="8"/>
  <c r="A60" i="8"/>
  <c r="B60" i="8"/>
  <c r="C60" i="8"/>
  <c r="D60" i="8"/>
  <c r="E60" i="8"/>
  <c r="F60" i="8"/>
  <c r="G60" i="8"/>
  <c r="Q60" i="8"/>
  <c r="R60" i="8"/>
  <c r="A61" i="8"/>
  <c r="B61" i="8"/>
  <c r="C61" i="8"/>
  <c r="D61" i="8"/>
  <c r="E61" i="8"/>
  <c r="F61" i="8"/>
  <c r="G61" i="8"/>
  <c r="Q61" i="8"/>
  <c r="R61" i="8"/>
  <c r="A62" i="8"/>
  <c r="B62" i="8"/>
  <c r="C62" i="8"/>
  <c r="D62" i="8"/>
  <c r="E62" i="8"/>
  <c r="F62" i="8"/>
  <c r="G62" i="8"/>
  <c r="Q62" i="8"/>
  <c r="R62" i="8"/>
  <c r="A64" i="8"/>
  <c r="B64" i="8"/>
  <c r="C64" i="8"/>
  <c r="D64" i="8"/>
  <c r="E64" i="8"/>
  <c r="F64" i="8"/>
  <c r="G64" i="8"/>
  <c r="Q64" i="8"/>
  <c r="R64" i="8"/>
  <c r="A65" i="8"/>
  <c r="B65" i="8"/>
  <c r="C65" i="8"/>
  <c r="D65" i="8"/>
  <c r="E65" i="8"/>
  <c r="F65" i="8"/>
  <c r="G65" i="8"/>
  <c r="Q65" i="8"/>
  <c r="R65" i="8"/>
  <c r="A66" i="8"/>
  <c r="B66" i="8"/>
  <c r="C66" i="8"/>
  <c r="D66" i="8"/>
  <c r="E66" i="8"/>
  <c r="F66" i="8"/>
  <c r="G66" i="8"/>
  <c r="Q66" i="8"/>
  <c r="R66" i="8"/>
  <c r="A67" i="8"/>
  <c r="B67" i="8"/>
  <c r="C67" i="8"/>
  <c r="D67" i="8"/>
  <c r="E67" i="8"/>
  <c r="F67" i="8"/>
  <c r="G67" i="8"/>
  <c r="Q67" i="8"/>
  <c r="R67" i="8"/>
  <c r="A68" i="8"/>
  <c r="B68" i="8"/>
  <c r="C68" i="8"/>
  <c r="D68" i="8"/>
  <c r="E68" i="8"/>
  <c r="F68" i="8"/>
  <c r="G68" i="8"/>
  <c r="Q68" i="8"/>
  <c r="R68" i="8"/>
  <c r="A70" i="8"/>
  <c r="B70" i="8"/>
  <c r="C70" i="8"/>
  <c r="D70" i="8"/>
  <c r="E70" i="8"/>
  <c r="F70" i="8"/>
  <c r="G70" i="8"/>
  <c r="Q70" i="8"/>
  <c r="R70" i="8"/>
  <c r="A71" i="8"/>
  <c r="B71" i="8"/>
  <c r="C71" i="8"/>
  <c r="D71" i="8"/>
  <c r="E71" i="8"/>
  <c r="F71" i="8"/>
  <c r="G71" i="8"/>
  <c r="Q71" i="8"/>
  <c r="R71" i="8"/>
  <c r="A72" i="8"/>
  <c r="B72" i="8"/>
  <c r="C72" i="8"/>
  <c r="D72" i="8"/>
  <c r="E72" i="8"/>
  <c r="F72" i="8"/>
  <c r="G72" i="8"/>
  <c r="Q72" i="8"/>
  <c r="R72" i="8"/>
  <c r="A73" i="8"/>
  <c r="B73" i="8"/>
  <c r="C73" i="8"/>
  <c r="D73" i="8"/>
  <c r="E73" i="8"/>
  <c r="F73" i="8"/>
  <c r="G73" i="8"/>
  <c r="Q73" i="8"/>
  <c r="R73" i="8"/>
  <c r="A74" i="8"/>
  <c r="B74" i="8"/>
  <c r="C74" i="8"/>
  <c r="D74" i="8"/>
  <c r="E74" i="8"/>
  <c r="F74" i="8"/>
  <c r="G74" i="8"/>
  <c r="Q74" i="8"/>
  <c r="R74" i="8"/>
  <c r="A76" i="8"/>
  <c r="B76" i="8"/>
  <c r="C76" i="8"/>
  <c r="D76" i="8"/>
  <c r="E76" i="8"/>
  <c r="F76" i="8"/>
  <c r="G76" i="8"/>
  <c r="Q76" i="8"/>
  <c r="R76" i="8"/>
  <c r="A77" i="8"/>
  <c r="B77" i="8"/>
  <c r="C77" i="8"/>
  <c r="D77" i="8"/>
  <c r="E77" i="8"/>
  <c r="F77" i="8"/>
  <c r="G77" i="8"/>
  <c r="Q77" i="8"/>
  <c r="R77" i="8"/>
  <c r="A78" i="8"/>
  <c r="B78" i="8"/>
  <c r="C78" i="8"/>
  <c r="D78" i="8"/>
  <c r="E78" i="8"/>
  <c r="F78" i="8"/>
  <c r="G78" i="8"/>
  <c r="Q78" i="8"/>
  <c r="R78" i="8"/>
  <c r="A79" i="8"/>
  <c r="B79" i="8"/>
  <c r="C79" i="8"/>
  <c r="D79" i="8"/>
  <c r="E79" i="8"/>
  <c r="F79" i="8"/>
  <c r="G79" i="8"/>
  <c r="Q79" i="8"/>
  <c r="R79" i="8"/>
  <c r="A80" i="8"/>
  <c r="B80" i="8"/>
  <c r="C80" i="8"/>
  <c r="D80" i="8"/>
  <c r="E80" i="8"/>
  <c r="F80" i="8"/>
  <c r="G80" i="8"/>
  <c r="Q80" i="8"/>
  <c r="R80" i="8"/>
  <c r="A82" i="8"/>
  <c r="B82" i="8"/>
  <c r="C82" i="8"/>
  <c r="D82" i="8"/>
  <c r="E82" i="8"/>
  <c r="F82" i="8"/>
  <c r="G82" i="8"/>
  <c r="Q82" i="8"/>
  <c r="R82" i="8"/>
  <c r="A83" i="8"/>
  <c r="B83" i="8"/>
  <c r="C83" i="8"/>
  <c r="D83" i="8"/>
  <c r="E83" i="8"/>
  <c r="F83" i="8"/>
  <c r="G83" i="8"/>
  <c r="Q83" i="8"/>
  <c r="R83" i="8"/>
  <c r="A84" i="8"/>
  <c r="B84" i="8"/>
  <c r="C84" i="8"/>
  <c r="D84" i="8"/>
  <c r="E84" i="8"/>
  <c r="F84" i="8"/>
  <c r="G84" i="8"/>
  <c r="Q84" i="8"/>
  <c r="R84" i="8"/>
  <c r="A85" i="8"/>
  <c r="B85" i="8"/>
  <c r="C85" i="8"/>
  <c r="D85" i="8"/>
  <c r="E85" i="8"/>
  <c r="F85" i="8"/>
  <c r="G85" i="8"/>
  <c r="Q85" i="8"/>
  <c r="R85" i="8"/>
  <c r="A86" i="8"/>
  <c r="B86" i="8"/>
  <c r="C86" i="8"/>
  <c r="D86" i="8"/>
  <c r="E86" i="8"/>
  <c r="F86" i="8"/>
  <c r="G86" i="8"/>
  <c r="Q86" i="8"/>
  <c r="R86" i="8"/>
  <c r="A88" i="8"/>
  <c r="B88" i="8"/>
  <c r="C88" i="8"/>
  <c r="D88" i="8"/>
  <c r="E88" i="8"/>
  <c r="F88" i="8"/>
  <c r="G88" i="8"/>
  <c r="Q88" i="8"/>
  <c r="R88" i="8"/>
  <c r="A89" i="8"/>
  <c r="B89" i="8"/>
  <c r="C89" i="8"/>
  <c r="D89" i="8"/>
  <c r="E89" i="8"/>
  <c r="F89" i="8"/>
  <c r="G89" i="8"/>
  <c r="Q89" i="8"/>
  <c r="R89" i="8"/>
  <c r="A90" i="8"/>
  <c r="B90" i="8"/>
  <c r="C90" i="8"/>
  <c r="D90" i="8"/>
  <c r="E90" i="8"/>
  <c r="F90" i="8"/>
  <c r="G90" i="8"/>
  <c r="Q90" i="8"/>
  <c r="R90" i="8"/>
  <c r="A91" i="8"/>
  <c r="B91" i="8"/>
  <c r="C91" i="8"/>
  <c r="D91" i="8"/>
  <c r="E91" i="8"/>
  <c r="F91" i="8"/>
  <c r="G91" i="8"/>
  <c r="Q91" i="8"/>
  <c r="R91" i="8"/>
  <c r="A92" i="8"/>
  <c r="B92" i="8"/>
  <c r="C92" i="8"/>
  <c r="D92" i="8"/>
  <c r="E92" i="8"/>
  <c r="F92" i="8"/>
  <c r="G92" i="8"/>
  <c r="Q92" i="8"/>
  <c r="R92" i="8"/>
  <c r="A94" i="8"/>
  <c r="B94" i="8"/>
  <c r="C94" i="8"/>
  <c r="D94" i="8"/>
  <c r="E94" i="8"/>
  <c r="F94" i="8"/>
  <c r="G94" i="8"/>
  <c r="Q94" i="8"/>
  <c r="R94" i="8"/>
  <c r="A95" i="8"/>
  <c r="B95" i="8"/>
  <c r="C95" i="8"/>
  <c r="D95" i="8"/>
  <c r="E95" i="8"/>
  <c r="F95" i="8"/>
  <c r="G95" i="8"/>
  <c r="Q95" i="8"/>
  <c r="R95" i="8"/>
  <c r="A96" i="8"/>
  <c r="B96" i="8"/>
  <c r="C96" i="8"/>
  <c r="D96" i="8"/>
  <c r="E96" i="8"/>
  <c r="F96" i="8"/>
  <c r="G96" i="8"/>
  <c r="Q96" i="8"/>
  <c r="R96" i="8"/>
  <c r="A97" i="8"/>
  <c r="B97" i="8"/>
  <c r="C97" i="8"/>
  <c r="D97" i="8"/>
  <c r="E97" i="8"/>
  <c r="F97" i="8"/>
  <c r="G97" i="8"/>
  <c r="Q97" i="8"/>
  <c r="R97" i="8"/>
  <c r="A98" i="8"/>
  <c r="B98" i="8"/>
  <c r="C98" i="8"/>
  <c r="D98" i="8"/>
  <c r="E98" i="8"/>
  <c r="F98" i="8"/>
  <c r="G98" i="8"/>
  <c r="Q98" i="8"/>
  <c r="R98" i="8"/>
  <c r="A100" i="8"/>
  <c r="B100" i="8"/>
  <c r="C100" i="8"/>
  <c r="D100" i="8"/>
  <c r="E100" i="8"/>
  <c r="F100" i="8"/>
  <c r="G100" i="8"/>
  <c r="Q100" i="8"/>
  <c r="R100" i="8"/>
  <c r="A101" i="8"/>
  <c r="B101" i="8"/>
  <c r="C101" i="8"/>
  <c r="D101" i="8"/>
  <c r="E101" i="8"/>
  <c r="F101" i="8"/>
  <c r="G101" i="8"/>
  <c r="Q101" i="8"/>
  <c r="R101" i="8"/>
  <c r="A102" i="8"/>
  <c r="B102" i="8"/>
  <c r="C102" i="8"/>
  <c r="D102" i="8"/>
  <c r="E102" i="8"/>
  <c r="F102" i="8"/>
  <c r="G102" i="8"/>
  <c r="Q102" i="8"/>
  <c r="R102" i="8"/>
  <c r="A103" i="8"/>
  <c r="B103" i="8"/>
  <c r="C103" i="8"/>
  <c r="D103" i="8"/>
  <c r="E103" i="8"/>
  <c r="F103" i="8"/>
  <c r="G103" i="8"/>
  <c r="Q103" i="8"/>
  <c r="R103" i="8"/>
  <c r="A104" i="8"/>
  <c r="B104" i="8"/>
  <c r="C104" i="8"/>
  <c r="D104" i="8"/>
  <c r="E104" i="8"/>
  <c r="F104" i="8"/>
  <c r="G104" i="8"/>
  <c r="Q104" i="8"/>
  <c r="R104" i="8"/>
  <c r="A106" i="8"/>
  <c r="B106" i="8"/>
  <c r="C106" i="8"/>
  <c r="D106" i="8"/>
  <c r="E106" i="8"/>
  <c r="F106" i="8"/>
  <c r="G106" i="8"/>
  <c r="Q106" i="8"/>
  <c r="R106" i="8"/>
  <c r="A107" i="8"/>
  <c r="B107" i="8"/>
  <c r="C107" i="8"/>
  <c r="D107" i="8"/>
  <c r="E107" i="8"/>
  <c r="F107" i="8"/>
  <c r="G107" i="8"/>
  <c r="Q107" i="8"/>
  <c r="R107" i="8"/>
  <c r="A108" i="8"/>
  <c r="B108" i="8"/>
  <c r="C108" i="8"/>
  <c r="D108" i="8"/>
  <c r="E108" i="8"/>
  <c r="F108" i="8"/>
  <c r="G108" i="8"/>
  <c r="Q108" i="8"/>
  <c r="R108" i="8"/>
  <c r="A109" i="8"/>
  <c r="B109" i="8"/>
  <c r="C109" i="8"/>
  <c r="D109" i="8"/>
  <c r="E109" i="8"/>
  <c r="F109" i="8"/>
  <c r="G109" i="8"/>
  <c r="Q109" i="8"/>
  <c r="R109" i="8"/>
  <c r="A110" i="8"/>
  <c r="B110" i="8"/>
  <c r="C110" i="8"/>
  <c r="D110" i="8"/>
  <c r="E110" i="8"/>
  <c r="F110" i="8"/>
  <c r="G110" i="8"/>
  <c r="Q110" i="8"/>
  <c r="R110" i="8"/>
  <c r="A111" i="8"/>
  <c r="B111" i="8"/>
  <c r="C111" i="8"/>
  <c r="D111" i="8"/>
  <c r="E111" i="8"/>
  <c r="F111" i="8"/>
  <c r="G111" i="8"/>
  <c r="Q111" i="8"/>
  <c r="R111" i="8"/>
  <c r="A113" i="8"/>
  <c r="B113" i="8"/>
  <c r="C113" i="8"/>
  <c r="D113" i="8"/>
  <c r="E113" i="8"/>
  <c r="F113" i="8"/>
  <c r="G113" i="8"/>
  <c r="Q113" i="8"/>
  <c r="R113" i="8"/>
  <c r="A114" i="8"/>
  <c r="B114" i="8"/>
  <c r="C114" i="8"/>
  <c r="D114" i="8"/>
  <c r="E114" i="8"/>
  <c r="F114" i="8"/>
  <c r="G114" i="8"/>
  <c r="Q114" i="8"/>
  <c r="R114" i="8"/>
  <c r="A115" i="8"/>
  <c r="B115" i="8"/>
  <c r="C115" i="8"/>
  <c r="D115" i="8"/>
  <c r="E115" i="8"/>
  <c r="F115" i="8"/>
  <c r="G115" i="8"/>
  <c r="Q115" i="8"/>
  <c r="R115" i="8"/>
  <c r="A116" i="8"/>
  <c r="B116" i="8"/>
  <c r="C116" i="8"/>
  <c r="D116" i="8"/>
  <c r="E116" i="8"/>
  <c r="F116" i="8"/>
  <c r="G116" i="8"/>
  <c r="Q116" i="8"/>
  <c r="R116" i="8"/>
  <c r="A117" i="8"/>
  <c r="B117" i="8"/>
  <c r="C117" i="8"/>
  <c r="D117" i="8"/>
  <c r="E117" i="8"/>
  <c r="F117" i="8"/>
  <c r="G117" i="8"/>
  <c r="Q117" i="8"/>
  <c r="R117" i="8"/>
  <c r="A119" i="8"/>
  <c r="B119" i="8"/>
  <c r="C119" i="8"/>
  <c r="D119" i="8"/>
  <c r="E119" i="8"/>
  <c r="F119" i="8"/>
  <c r="G119" i="8"/>
  <c r="Q119" i="8"/>
  <c r="R119" i="8"/>
  <c r="A120" i="8"/>
  <c r="B120" i="8"/>
  <c r="C120" i="8"/>
  <c r="D120" i="8"/>
  <c r="E120" i="8"/>
  <c r="F120" i="8"/>
  <c r="G120" i="8"/>
  <c r="Q120" i="8"/>
  <c r="R120" i="8"/>
  <c r="A121" i="8"/>
  <c r="B121" i="8"/>
  <c r="C121" i="8"/>
  <c r="D121" i="8"/>
  <c r="E121" i="8"/>
  <c r="F121" i="8"/>
  <c r="G121" i="8"/>
  <c r="Q121" i="8"/>
  <c r="R121" i="8"/>
  <c r="A122" i="8"/>
  <c r="B122" i="8"/>
  <c r="C122" i="8"/>
  <c r="D122" i="8"/>
  <c r="E122" i="8"/>
  <c r="F122" i="8"/>
  <c r="G122" i="8"/>
  <c r="Q122" i="8"/>
  <c r="R122" i="8"/>
  <c r="A123" i="8"/>
  <c r="B123" i="8"/>
  <c r="C123" i="8"/>
  <c r="D123" i="8"/>
  <c r="E123" i="8"/>
  <c r="F123" i="8"/>
  <c r="G123" i="8"/>
  <c r="Q123" i="8"/>
  <c r="R123" i="8"/>
  <c r="A125" i="8"/>
  <c r="B125" i="8"/>
  <c r="C125" i="8"/>
  <c r="D125" i="8"/>
  <c r="E125" i="8"/>
  <c r="F125" i="8"/>
  <c r="G125" i="8"/>
  <c r="Q125" i="8"/>
  <c r="R125" i="8"/>
  <c r="A126" i="8"/>
  <c r="B126" i="8"/>
  <c r="C126" i="8"/>
  <c r="D126" i="8"/>
  <c r="E126" i="8"/>
  <c r="F126" i="8"/>
  <c r="G126" i="8"/>
  <c r="Q126" i="8"/>
  <c r="R126" i="8"/>
  <c r="A127" i="8"/>
  <c r="B127" i="8"/>
  <c r="C127" i="8"/>
  <c r="D127" i="8"/>
  <c r="E127" i="8"/>
  <c r="F127" i="8"/>
  <c r="G127" i="8"/>
  <c r="Q127" i="8"/>
  <c r="R127" i="8"/>
  <c r="A128" i="8"/>
  <c r="B128" i="8"/>
  <c r="C128" i="8"/>
  <c r="D128" i="8"/>
  <c r="E128" i="8"/>
  <c r="F128" i="8"/>
  <c r="G128" i="8"/>
  <c r="Q128" i="8"/>
  <c r="R128" i="8"/>
  <c r="A129" i="8"/>
  <c r="B129" i="8"/>
  <c r="C129" i="8"/>
  <c r="D129" i="8"/>
  <c r="E129" i="8"/>
  <c r="F129" i="8"/>
  <c r="G129" i="8"/>
  <c r="Q129" i="8"/>
  <c r="R129" i="8"/>
  <c r="A131" i="8"/>
  <c r="B131" i="8"/>
  <c r="C131" i="8"/>
  <c r="D131" i="8"/>
  <c r="E131" i="8"/>
  <c r="F131" i="8"/>
  <c r="G131" i="8"/>
  <c r="Q131" i="8"/>
  <c r="R131" i="8"/>
  <c r="A132" i="8"/>
  <c r="B132" i="8"/>
  <c r="C132" i="8"/>
  <c r="D132" i="8"/>
  <c r="E132" i="8"/>
  <c r="F132" i="8"/>
  <c r="G132" i="8"/>
  <c r="Q132" i="8"/>
  <c r="R132" i="8"/>
  <c r="A133" i="8"/>
  <c r="B133" i="8"/>
  <c r="C133" i="8"/>
  <c r="D133" i="8"/>
  <c r="E133" i="8"/>
  <c r="F133" i="8"/>
  <c r="G133" i="8"/>
  <c r="Q133" i="8"/>
  <c r="R133" i="8"/>
  <c r="A134" i="8"/>
  <c r="B134" i="8"/>
  <c r="C134" i="8"/>
  <c r="D134" i="8"/>
  <c r="E134" i="8"/>
  <c r="F134" i="8"/>
  <c r="G134" i="8"/>
  <c r="Q134" i="8"/>
  <c r="R134" i="8"/>
  <c r="A135" i="8"/>
  <c r="B135" i="8"/>
  <c r="C135" i="8"/>
  <c r="D135" i="8"/>
  <c r="E135" i="8"/>
  <c r="F135" i="8"/>
  <c r="G135" i="8"/>
  <c r="Q135" i="8"/>
  <c r="R135" i="8"/>
  <c r="A136" i="8"/>
  <c r="B136" i="8"/>
  <c r="C136" i="8"/>
  <c r="D136" i="8"/>
  <c r="E136" i="8"/>
  <c r="F136" i="8"/>
  <c r="G136" i="8"/>
  <c r="Q136" i="8"/>
  <c r="R136" i="8"/>
  <c r="A138" i="8"/>
  <c r="B138" i="8"/>
  <c r="C138" i="8"/>
  <c r="D138" i="8"/>
  <c r="E138" i="8"/>
  <c r="F138" i="8"/>
  <c r="G138" i="8"/>
  <c r="Q138" i="8"/>
  <c r="R138" i="8"/>
  <c r="A139" i="8"/>
  <c r="B139" i="8"/>
  <c r="C139" i="8"/>
  <c r="D139" i="8"/>
  <c r="E139" i="8"/>
  <c r="F139" i="8"/>
  <c r="G139" i="8"/>
  <c r="Q139" i="8"/>
  <c r="R139" i="8"/>
  <c r="A140" i="8"/>
  <c r="B140" i="8"/>
  <c r="C140" i="8"/>
  <c r="D140" i="8"/>
  <c r="E140" i="8"/>
  <c r="F140" i="8"/>
  <c r="G140" i="8"/>
  <c r="Q140" i="8"/>
  <c r="R140" i="8"/>
  <c r="A141" i="8"/>
  <c r="B141" i="8"/>
  <c r="C141" i="8"/>
  <c r="D141" i="8"/>
  <c r="E141" i="8"/>
  <c r="F141" i="8"/>
  <c r="G141" i="8"/>
  <c r="Q141" i="8"/>
  <c r="R141" i="8"/>
  <c r="A142" i="8"/>
  <c r="B142" i="8"/>
  <c r="C142" i="8"/>
  <c r="D142" i="8"/>
  <c r="E142" i="8"/>
  <c r="F142" i="8"/>
  <c r="G142" i="8"/>
  <c r="Q142" i="8"/>
  <c r="R142" i="8"/>
  <c r="A144" i="8"/>
  <c r="B144" i="8"/>
  <c r="C144" i="8"/>
  <c r="D144" i="8"/>
  <c r="E144" i="8"/>
  <c r="F144" i="8"/>
  <c r="G144" i="8"/>
  <c r="Q144" i="8"/>
  <c r="R144" i="8"/>
  <c r="A145" i="8"/>
  <c r="B145" i="8"/>
  <c r="C145" i="8"/>
  <c r="D145" i="8"/>
  <c r="E145" i="8"/>
  <c r="F145" i="8"/>
  <c r="G145" i="8"/>
  <c r="Q145" i="8"/>
  <c r="R145" i="8"/>
  <c r="A146" i="8"/>
  <c r="B146" i="8"/>
  <c r="C146" i="8"/>
  <c r="D146" i="8"/>
  <c r="E146" i="8"/>
  <c r="F146" i="8"/>
  <c r="G146" i="8"/>
  <c r="Q146" i="8"/>
  <c r="R146" i="8"/>
  <c r="A147" i="8"/>
  <c r="B147" i="8"/>
  <c r="C147" i="8"/>
  <c r="D147" i="8"/>
  <c r="E147" i="8"/>
  <c r="F147" i="8"/>
  <c r="G147" i="8"/>
  <c r="Q147" i="8"/>
  <c r="R147" i="8"/>
  <c r="A148" i="8"/>
  <c r="B148" i="8"/>
  <c r="C148" i="8"/>
  <c r="D148" i="8"/>
  <c r="E148" i="8"/>
  <c r="F148" i="8"/>
  <c r="G148" i="8"/>
  <c r="Q148" i="8"/>
  <c r="R148" i="8"/>
  <c r="A1" i="8"/>
  <c r="B1" i="8"/>
  <c r="C1" i="8"/>
  <c r="D1" i="8"/>
  <c r="E1" i="8"/>
  <c r="F1" i="8"/>
  <c r="G1" i="8"/>
  <c r="I1" i="8"/>
  <c r="J1" i="8"/>
  <c r="K1" i="8"/>
  <c r="L1" i="8"/>
  <c r="M1" i="8"/>
  <c r="N1" i="8"/>
  <c r="O1" i="8"/>
  <c r="Q1" i="8"/>
  <c r="A340" i="4" l="1"/>
  <c r="B340" i="4"/>
  <c r="C340" i="4"/>
  <c r="D340" i="4"/>
  <c r="E340" i="4"/>
  <c r="F340" i="4"/>
  <c r="G340" i="4"/>
  <c r="H340" i="4"/>
  <c r="I340" i="4"/>
  <c r="J340" i="4"/>
  <c r="K340" i="4"/>
  <c r="L340" i="4"/>
  <c r="M340" i="4"/>
  <c r="N340" i="4"/>
  <c r="O340" i="4"/>
  <c r="P340" i="4"/>
  <c r="Q340" i="4"/>
  <c r="R340" i="4"/>
  <c r="S340" i="4"/>
  <c r="T340" i="4"/>
  <c r="U340" i="4"/>
  <c r="V340" i="4"/>
  <c r="W340" i="4"/>
  <c r="X340" i="4"/>
  <c r="Y340" i="4"/>
  <c r="Z340" i="4"/>
  <c r="AA340" i="4"/>
  <c r="AB340" i="4"/>
  <c r="AC340" i="4"/>
  <c r="AD340" i="4"/>
  <c r="AE340" i="4"/>
  <c r="AF340" i="4"/>
  <c r="AG340" i="4"/>
  <c r="AH340" i="4"/>
  <c r="AI340" i="4"/>
  <c r="AJ340" i="4"/>
  <c r="AK340" i="4"/>
  <c r="AL340" i="4"/>
  <c r="AM340" i="4"/>
  <c r="AN340" i="4"/>
  <c r="AO340" i="4"/>
  <c r="AP340" i="4"/>
  <c r="AQ340" i="4"/>
  <c r="AR340" i="4"/>
  <c r="AS340" i="4"/>
  <c r="BI340" i="4"/>
  <c r="BJ340" i="4"/>
  <c r="BK340" i="4"/>
  <c r="A348" i="4"/>
  <c r="B348" i="4"/>
  <c r="C348" i="4"/>
  <c r="D348" i="4"/>
  <c r="E348" i="4"/>
  <c r="F348" i="4"/>
  <c r="G348" i="4"/>
  <c r="H348" i="4"/>
  <c r="I348" i="4"/>
  <c r="J348" i="4"/>
  <c r="K348" i="4"/>
  <c r="L348" i="4"/>
  <c r="M348" i="4"/>
  <c r="N348" i="4"/>
  <c r="O348" i="4"/>
  <c r="P348" i="4"/>
  <c r="Q348" i="4"/>
  <c r="R348" i="4"/>
  <c r="S348" i="4"/>
  <c r="T348" i="4"/>
  <c r="U348" i="4"/>
  <c r="V348" i="4"/>
  <c r="W348" i="4"/>
  <c r="X348" i="4"/>
  <c r="Y348" i="4"/>
  <c r="Z348" i="4"/>
  <c r="AA348" i="4"/>
  <c r="AB348" i="4"/>
  <c r="AC348" i="4"/>
  <c r="AD348" i="4"/>
  <c r="AE348" i="4"/>
  <c r="AF348" i="4"/>
  <c r="AG348" i="4"/>
  <c r="AH348" i="4"/>
  <c r="AI348" i="4"/>
  <c r="AJ348" i="4"/>
  <c r="AK348" i="4"/>
  <c r="AL348" i="4"/>
  <c r="AM348" i="4"/>
  <c r="AN348" i="4"/>
  <c r="AO348" i="4"/>
  <c r="AP348" i="4"/>
  <c r="AQ348" i="4"/>
  <c r="AR348" i="4"/>
  <c r="AS348" i="4"/>
  <c r="BI348" i="4"/>
  <c r="BJ348" i="4"/>
  <c r="BK348" i="4"/>
  <c r="A344" i="4"/>
  <c r="B344" i="4"/>
  <c r="C344" i="4"/>
  <c r="D344" i="4"/>
  <c r="E344" i="4"/>
  <c r="F344" i="4"/>
  <c r="G344" i="4"/>
  <c r="H344" i="4"/>
  <c r="I344" i="4"/>
  <c r="J344" i="4"/>
  <c r="K344" i="4"/>
  <c r="L344" i="4"/>
  <c r="M344" i="4"/>
  <c r="N344" i="4"/>
  <c r="O344" i="4"/>
  <c r="P344" i="4"/>
  <c r="Q344" i="4"/>
  <c r="R344" i="4"/>
  <c r="S344" i="4"/>
  <c r="T344" i="4"/>
  <c r="U344" i="4"/>
  <c r="V344" i="4"/>
  <c r="W344" i="4"/>
  <c r="X344" i="4"/>
  <c r="Y344" i="4"/>
  <c r="Z344" i="4"/>
  <c r="AA344" i="4"/>
  <c r="AB344" i="4"/>
  <c r="AC344" i="4"/>
  <c r="AD344" i="4"/>
  <c r="AE344" i="4"/>
  <c r="AF344" i="4"/>
  <c r="AG344" i="4"/>
  <c r="AH344" i="4"/>
  <c r="AI344" i="4"/>
  <c r="AJ344" i="4"/>
  <c r="AK344" i="4"/>
  <c r="AL344" i="4"/>
  <c r="AM344" i="4"/>
  <c r="AN344" i="4"/>
  <c r="AO344" i="4"/>
  <c r="AP344" i="4"/>
  <c r="AQ344" i="4"/>
  <c r="AR344" i="4"/>
  <c r="AS344" i="4"/>
  <c r="BI344" i="4"/>
  <c r="BJ344" i="4"/>
  <c r="BK344" i="4"/>
  <c r="A352" i="4"/>
  <c r="B352" i="4"/>
  <c r="C352" i="4"/>
  <c r="D352" i="4"/>
  <c r="E352" i="4"/>
  <c r="F352" i="4"/>
  <c r="G352" i="4"/>
  <c r="H352" i="4"/>
  <c r="I352" i="4"/>
  <c r="J352" i="4"/>
  <c r="K352" i="4"/>
  <c r="L352" i="4"/>
  <c r="M352" i="4"/>
  <c r="N352" i="4"/>
  <c r="O352" i="4"/>
  <c r="P352" i="4"/>
  <c r="Q352" i="4"/>
  <c r="R352" i="4"/>
  <c r="S352" i="4"/>
  <c r="T352" i="4"/>
  <c r="U352" i="4"/>
  <c r="V352" i="4"/>
  <c r="W352" i="4"/>
  <c r="X352" i="4"/>
  <c r="Y352" i="4"/>
  <c r="Z352" i="4"/>
  <c r="AA352" i="4"/>
  <c r="AB352" i="4"/>
  <c r="AC352" i="4"/>
  <c r="AD352" i="4"/>
  <c r="AE352" i="4"/>
  <c r="AF352" i="4"/>
  <c r="AG352" i="4"/>
  <c r="AH352" i="4"/>
  <c r="AI352" i="4"/>
  <c r="AJ352" i="4"/>
  <c r="AK352" i="4"/>
  <c r="AL352" i="4"/>
  <c r="AM352" i="4"/>
  <c r="AN352" i="4"/>
  <c r="AO352" i="4"/>
  <c r="AP352" i="4"/>
  <c r="AQ352" i="4"/>
  <c r="AR352" i="4"/>
  <c r="AS352" i="4"/>
  <c r="BI352" i="4"/>
  <c r="BJ352" i="4"/>
  <c r="BK352" i="4"/>
  <c r="A355" i="4"/>
  <c r="B355" i="4"/>
  <c r="C355" i="4"/>
  <c r="D355" i="4"/>
  <c r="E355" i="4"/>
  <c r="F355" i="4"/>
  <c r="G355" i="4"/>
  <c r="H355" i="4"/>
  <c r="I355" i="4"/>
  <c r="J355" i="4"/>
  <c r="K355" i="4"/>
  <c r="L355" i="4"/>
  <c r="M355" i="4"/>
  <c r="N355" i="4"/>
  <c r="O355" i="4"/>
  <c r="P355" i="4"/>
  <c r="Q355" i="4"/>
  <c r="R355" i="4"/>
  <c r="S355" i="4"/>
  <c r="T355" i="4"/>
  <c r="U355" i="4"/>
  <c r="V355" i="4"/>
  <c r="W355" i="4"/>
  <c r="X355" i="4"/>
  <c r="Y355" i="4"/>
  <c r="Z355" i="4"/>
  <c r="AA355" i="4"/>
  <c r="AB355" i="4"/>
  <c r="AC355" i="4"/>
  <c r="AD355" i="4"/>
  <c r="AE355" i="4"/>
  <c r="AF355" i="4"/>
  <c r="AG355" i="4"/>
  <c r="AH355" i="4"/>
  <c r="AI355" i="4"/>
  <c r="AJ355" i="4"/>
  <c r="AK355" i="4"/>
  <c r="AL355" i="4"/>
  <c r="AM355" i="4"/>
  <c r="AN355" i="4"/>
  <c r="AO355" i="4"/>
  <c r="AP355" i="4"/>
  <c r="AQ355" i="4"/>
  <c r="AR355" i="4"/>
  <c r="AS355" i="4"/>
  <c r="BI355" i="4"/>
  <c r="BJ355" i="4"/>
  <c r="BK355" i="4"/>
  <c r="A358" i="4"/>
  <c r="B358" i="4"/>
  <c r="C358" i="4"/>
  <c r="D358" i="4"/>
  <c r="E358" i="4"/>
  <c r="F358" i="4"/>
  <c r="G358" i="4"/>
  <c r="H358" i="4"/>
  <c r="I358" i="4"/>
  <c r="J358" i="4"/>
  <c r="K358" i="4"/>
  <c r="L358" i="4"/>
  <c r="M358" i="4"/>
  <c r="N358" i="4"/>
  <c r="O358" i="4"/>
  <c r="P358" i="4"/>
  <c r="Q358" i="4"/>
  <c r="R358" i="4"/>
  <c r="S358" i="4"/>
  <c r="T358" i="4"/>
  <c r="U358" i="4"/>
  <c r="V358" i="4"/>
  <c r="W358" i="4"/>
  <c r="X358" i="4"/>
  <c r="Y358" i="4"/>
  <c r="Z358" i="4"/>
  <c r="AA358" i="4"/>
  <c r="AB358" i="4"/>
  <c r="AC358" i="4"/>
  <c r="AD358" i="4"/>
  <c r="AE358" i="4"/>
  <c r="AF358" i="4"/>
  <c r="AG358" i="4"/>
  <c r="AH358" i="4"/>
  <c r="AI358" i="4"/>
  <c r="AJ358" i="4"/>
  <c r="AK358" i="4"/>
  <c r="AL358" i="4"/>
  <c r="AM358" i="4"/>
  <c r="AN358" i="4"/>
  <c r="AO358" i="4"/>
  <c r="AP358" i="4"/>
  <c r="AQ358" i="4"/>
  <c r="AR358" i="4"/>
  <c r="AS358" i="4"/>
  <c r="BI358" i="4"/>
  <c r="BJ358" i="4"/>
  <c r="BN358" i="4"/>
  <c r="A360" i="4"/>
  <c r="B360" i="4"/>
  <c r="C360" i="4"/>
  <c r="D360" i="4"/>
  <c r="E360" i="4"/>
  <c r="F360" i="4"/>
  <c r="G360" i="4"/>
  <c r="H360" i="4"/>
  <c r="I360" i="4"/>
  <c r="J360" i="4"/>
  <c r="K360" i="4"/>
  <c r="L360" i="4"/>
  <c r="M360" i="4"/>
  <c r="N360" i="4"/>
  <c r="O360" i="4"/>
  <c r="P360" i="4"/>
  <c r="Q360" i="4"/>
  <c r="R360" i="4"/>
  <c r="S360" i="4"/>
  <c r="T360" i="4"/>
  <c r="U360" i="4"/>
  <c r="V360" i="4"/>
  <c r="W360" i="4"/>
  <c r="X360" i="4"/>
  <c r="Y360" i="4"/>
  <c r="Z360" i="4"/>
  <c r="AA360" i="4"/>
  <c r="AB360" i="4"/>
  <c r="AC360" i="4"/>
  <c r="AD360" i="4"/>
  <c r="AE360" i="4"/>
  <c r="AF360" i="4"/>
  <c r="AG360" i="4"/>
  <c r="AH360" i="4"/>
  <c r="AI360" i="4"/>
  <c r="AJ360" i="4"/>
  <c r="AK360" i="4"/>
  <c r="AL360" i="4"/>
  <c r="AM360" i="4"/>
  <c r="AN360" i="4"/>
  <c r="AO360" i="4"/>
  <c r="AP360" i="4"/>
  <c r="AQ360" i="4"/>
  <c r="AR360" i="4"/>
  <c r="AS360" i="4"/>
  <c r="BI360" i="4"/>
  <c r="BJ360" i="4"/>
  <c r="BK360" i="4"/>
  <c r="A362" i="4"/>
  <c r="B362" i="4"/>
  <c r="C362" i="4"/>
  <c r="D362" i="4"/>
  <c r="E362" i="4"/>
  <c r="F362" i="4"/>
  <c r="G362" i="4"/>
  <c r="H362" i="4"/>
  <c r="I362" i="4"/>
  <c r="J362" i="4"/>
  <c r="K362" i="4"/>
  <c r="L362" i="4"/>
  <c r="M362" i="4"/>
  <c r="N362" i="4"/>
  <c r="O362" i="4"/>
  <c r="P362" i="4"/>
  <c r="Q362" i="4"/>
  <c r="R362" i="4"/>
  <c r="S362" i="4"/>
  <c r="T362" i="4"/>
  <c r="U362" i="4"/>
  <c r="V362" i="4"/>
  <c r="W362" i="4"/>
  <c r="X362" i="4"/>
  <c r="Y362" i="4"/>
  <c r="Z362" i="4"/>
  <c r="AA362" i="4"/>
  <c r="AB362" i="4"/>
  <c r="AC362" i="4"/>
  <c r="AD362" i="4"/>
  <c r="AE362" i="4"/>
  <c r="AF362" i="4"/>
  <c r="AG362" i="4"/>
  <c r="AH362" i="4"/>
  <c r="AI362" i="4"/>
  <c r="AJ362" i="4"/>
  <c r="AK362" i="4"/>
  <c r="AL362" i="4"/>
  <c r="AM362" i="4"/>
  <c r="AN362" i="4"/>
  <c r="AO362" i="4"/>
  <c r="AP362" i="4"/>
  <c r="AQ362" i="4"/>
  <c r="AR362" i="4"/>
  <c r="AS362" i="4"/>
  <c r="BI362" i="4"/>
  <c r="BJ362" i="4"/>
  <c r="BK362" i="4"/>
  <c r="BL362" i="4"/>
  <c r="BM362" i="4"/>
  <c r="BN362" i="4"/>
  <c r="AU278" i="4"/>
  <c r="AV278" i="4"/>
  <c r="AU279" i="4"/>
  <c r="AV279" i="4"/>
  <c r="AU280" i="4"/>
  <c r="AV280" i="4"/>
  <c r="AU281" i="4"/>
  <c r="AV281" i="4"/>
  <c r="AU282" i="4"/>
  <c r="AV282" i="4"/>
  <c r="AU283" i="4"/>
  <c r="AV283" i="4"/>
  <c r="AU284" i="4"/>
  <c r="AV284" i="4"/>
  <c r="AU285" i="4"/>
  <c r="AV285" i="4"/>
  <c r="AV276" i="4"/>
  <c r="AU276" i="4"/>
  <c r="AU239" i="4"/>
  <c r="AV239" i="4"/>
  <c r="AU240" i="4"/>
  <c r="AV240" i="4"/>
  <c r="AU241" i="4"/>
  <c r="AV241" i="4"/>
  <c r="AU242" i="4"/>
  <c r="AV242" i="4"/>
  <c r="AU243" i="4"/>
  <c r="AV243" i="4"/>
  <c r="AU245" i="4"/>
  <c r="AV245" i="4"/>
  <c r="AU246" i="4"/>
  <c r="AV246" i="4"/>
  <c r="AU247" i="4"/>
  <c r="AV247" i="4"/>
  <c r="AU248" i="4"/>
  <c r="AV248" i="4"/>
  <c r="AU249" i="4"/>
  <c r="AV249" i="4"/>
  <c r="AU251" i="4"/>
  <c r="AV251" i="4"/>
  <c r="AU252" i="4"/>
  <c r="AV252" i="4"/>
  <c r="AU253" i="4"/>
  <c r="AV253" i="4"/>
  <c r="AU254" i="4"/>
  <c r="AV254" i="4"/>
  <c r="AU255" i="4"/>
  <c r="AV255" i="4"/>
  <c r="AU257" i="4"/>
  <c r="AV257" i="4"/>
  <c r="AU258" i="4"/>
  <c r="AV258" i="4"/>
  <c r="AU259" i="4"/>
  <c r="AV259" i="4"/>
  <c r="AU260" i="4"/>
  <c r="AV260" i="4"/>
  <c r="AU261" i="4"/>
  <c r="AV261" i="4"/>
  <c r="AU262" i="4"/>
  <c r="AV262" i="4"/>
  <c r="AU264" i="4"/>
  <c r="AV264" i="4"/>
  <c r="AU265" i="4"/>
  <c r="AV265" i="4"/>
  <c r="AU266" i="4"/>
  <c r="AV266" i="4"/>
  <c r="AU267" i="4"/>
  <c r="AV267" i="4"/>
  <c r="AU268" i="4"/>
  <c r="AV268" i="4"/>
  <c r="AU270" i="4"/>
  <c r="AV270" i="4"/>
  <c r="AU271" i="4"/>
  <c r="AV271" i="4"/>
  <c r="AU272" i="4"/>
  <c r="AV272" i="4"/>
  <c r="AU273" i="4"/>
  <c r="AV273" i="4"/>
  <c r="AU274" i="4"/>
  <c r="AV274" i="4"/>
  <c r="B364" i="4"/>
  <c r="C364" i="4"/>
  <c r="D364" i="4"/>
  <c r="E364" i="4"/>
  <c r="F364" i="4"/>
  <c r="G364" i="4"/>
  <c r="H364" i="4"/>
  <c r="I364" i="4"/>
  <c r="J364" i="4"/>
  <c r="K364" i="4"/>
  <c r="L364" i="4"/>
  <c r="M364" i="4"/>
  <c r="N364" i="4"/>
  <c r="O364" i="4"/>
  <c r="P364" i="4"/>
  <c r="Q364" i="4"/>
  <c r="R364" i="4"/>
  <c r="S364" i="4"/>
  <c r="T364" i="4"/>
  <c r="U364" i="4"/>
  <c r="V364" i="4"/>
  <c r="W364" i="4"/>
  <c r="X364" i="4"/>
  <c r="Y364" i="4"/>
  <c r="Z364" i="4"/>
  <c r="AA364" i="4"/>
  <c r="AB364" i="4"/>
  <c r="AC364" i="4"/>
  <c r="AD364" i="4"/>
  <c r="AE364" i="4"/>
  <c r="AF364" i="4"/>
  <c r="AG364" i="4"/>
  <c r="AH364" i="4"/>
  <c r="AI364" i="4"/>
  <c r="AJ364" i="4"/>
  <c r="AK364" i="4"/>
  <c r="AL364" i="4"/>
  <c r="AM364" i="4"/>
  <c r="AN364" i="4"/>
  <c r="AO364" i="4"/>
  <c r="AP364" i="4"/>
  <c r="AR364" i="4"/>
  <c r="AS364" i="4"/>
  <c r="AW364" i="4"/>
  <c r="BI364" i="4"/>
  <c r="B365" i="4"/>
  <c r="C365" i="4"/>
  <c r="D365" i="4"/>
  <c r="E365" i="4"/>
  <c r="F365" i="4"/>
  <c r="G365" i="4"/>
  <c r="H365" i="4"/>
  <c r="I365" i="4"/>
  <c r="J365" i="4"/>
  <c r="K365" i="4"/>
  <c r="L365" i="4"/>
  <c r="M365" i="4"/>
  <c r="N365" i="4"/>
  <c r="O365" i="4"/>
  <c r="P365" i="4"/>
  <c r="Q365" i="4"/>
  <c r="R365" i="4"/>
  <c r="S365" i="4"/>
  <c r="T365" i="4"/>
  <c r="U365" i="4"/>
  <c r="V365" i="4"/>
  <c r="W365" i="4"/>
  <c r="X365" i="4"/>
  <c r="Y365" i="4"/>
  <c r="Z365" i="4"/>
  <c r="AA365" i="4"/>
  <c r="AB365" i="4"/>
  <c r="AC365" i="4"/>
  <c r="AD365" i="4"/>
  <c r="AE365" i="4"/>
  <c r="AF365" i="4"/>
  <c r="AG365" i="4"/>
  <c r="AH365" i="4"/>
  <c r="AI365" i="4"/>
  <c r="AJ365" i="4"/>
  <c r="AK365" i="4"/>
  <c r="AL365" i="4"/>
  <c r="AM365" i="4"/>
  <c r="AN365" i="4"/>
  <c r="AO365" i="4"/>
  <c r="AP365" i="4"/>
  <c r="AR365" i="4"/>
  <c r="AS365" i="4"/>
  <c r="AW365" i="4"/>
  <c r="BI365" i="4"/>
  <c r="B366" i="4"/>
  <c r="C366" i="4"/>
  <c r="D366" i="4"/>
  <c r="E366" i="4"/>
  <c r="F366" i="4"/>
  <c r="G366" i="4"/>
  <c r="H366" i="4"/>
  <c r="I366" i="4"/>
  <c r="J366" i="4"/>
  <c r="K366" i="4"/>
  <c r="L366" i="4"/>
  <c r="M366" i="4"/>
  <c r="N366" i="4"/>
  <c r="O366" i="4"/>
  <c r="P366" i="4"/>
  <c r="Q366" i="4"/>
  <c r="R366" i="4"/>
  <c r="S366" i="4"/>
  <c r="T366" i="4"/>
  <c r="U366" i="4"/>
  <c r="V366" i="4"/>
  <c r="W366" i="4"/>
  <c r="X366" i="4"/>
  <c r="Y366" i="4"/>
  <c r="Z366" i="4"/>
  <c r="AA366" i="4"/>
  <c r="AB366" i="4"/>
  <c r="AC366" i="4"/>
  <c r="AD366" i="4"/>
  <c r="AE366" i="4"/>
  <c r="AF366" i="4"/>
  <c r="AG366" i="4"/>
  <c r="AH366" i="4"/>
  <c r="AI366" i="4"/>
  <c r="AJ366" i="4"/>
  <c r="AK366" i="4"/>
  <c r="AL366" i="4"/>
  <c r="AM366" i="4"/>
  <c r="AN366" i="4"/>
  <c r="AO366" i="4"/>
  <c r="AP366" i="4"/>
  <c r="AR366" i="4"/>
  <c r="AS366" i="4"/>
  <c r="AW366" i="4"/>
  <c r="BI366" i="4"/>
  <c r="B367" i="4"/>
  <c r="C367" i="4"/>
  <c r="D367" i="4"/>
  <c r="E367" i="4"/>
  <c r="F367" i="4"/>
  <c r="G367" i="4"/>
  <c r="H367" i="4"/>
  <c r="I367" i="4"/>
  <c r="J367" i="4"/>
  <c r="K367" i="4"/>
  <c r="L367" i="4"/>
  <c r="M367" i="4"/>
  <c r="N367" i="4"/>
  <c r="O367" i="4"/>
  <c r="P367" i="4"/>
  <c r="Q367" i="4"/>
  <c r="R367" i="4"/>
  <c r="S367" i="4"/>
  <c r="T367" i="4"/>
  <c r="U367" i="4"/>
  <c r="V367" i="4"/>
  <c r="W367" i="4"/>
  <c r="X367" i="4"/>
  <c r="Y367" i="4"/>
  <c r="Z367" i="4"/>
  <c r="AA367" i="4"/>
  <c r="AB367" i="4"/>
  <c r="AC367" i="4"/>
  <c r="AD367" i="4"/>
  <c r="AE367" i="4"/>
  <c r="AF367" i="4"/>
  <c r="AG367" i="4"/>
  <c r="AH367" i="4"/>
  <c r="AI367" i="4"/>
  <c r="AJ367" i="4"/>
  <c r="AK367" i="4"/>
  <c r="AL367" i="4"/>
  <c r="AM367" i="4"/>
  <c r="AN367" i="4"/>
  <c r="AO367" i="4"/>
  <c r="AP367" i="4"/>
  <c r="AR367" i="4"/>
  <c r="AS367" i="4"/>
  <c r="AW367" i="4"/>
  <c r="BI367" i="4"/>
  <c r="B368" i="4"/>
  <c r="C368" i="4"/>
  <c r="D368" i="4"/>
  <c r="E368" i="4"/>
  <c r="F368" i="4"/>
  <c r="G368" i="4"/>
  <c r="H368" i="4"/>
  <c r="I368" i="4"/>
  <c r="J368" i="4"/>
  <c r="K368" i="4"/>
  <c r="L368" i="4"/>
  <c r="M368" i="4"/>
  <c r="N368" i="4"/>
  <c r="O368" i="4"/>
  <c r="P368" i="4"/>
  <c r="Q368" i="4"/>
  <c r="R368" i="4"/>
  <c r="S368" i="4"/>
  <c r="T368" i="4"/>
  <c r="U368" i="4"/>
  <c r="V368" i="4"/>
  <c r="W368" i="4"/>
  <c r="X368" i="4"/>
  <c r="Y368" i="4"/>
  <c r="Z368" i="4"/>
  <c r="AA368" i="4"/>
  <c r="AB368" i="4"/>
  <c r="AC368" i="4"/>
  <c r="AD368" i="4"/>
  <c r="AE368" i="4"/>
  <c r="AF368" i="4"/>
  <c r="AG368" i="4"/>
  <c r="AH368" i="4"/>
  <c r="AI368" i="4"/>
  <c r="AJ368" i="4"/>
  <c r="AK368" i="4"/>
  <c r="AL368" i="4"/>
  <c r="AM368" i="4"/>
  <c r="AN368" i="4"/>
  <c r="AO368" i="4"/>
  <c r="AP368" i="4"/>
  <c r="AR368" i="4"/>
  <c r="AS368" i="4"/>
  <c r="AW368" i="4"/>
  <c r="BI368" i="4"/>
  <c r="A366" i="4"/>
  <c r="A365" i="4"/>
  <c r="A364" i="4"/>
  <c r="A367" i="4"/>
  <c r="A368" i="4"/>
  <c r="AW292" i="4"/>
  <c r="AW299" i="4"/>
  <c r="AW300" i="4"/>
  <c r="AW301" i="4"/>
  <c r="AW302" i="4"/>
  <c r="AW338" i="4"/>
  <c r="AW339" i="4"/>
  <c r="BM292" i="4"/>
  <c r="BL292" i="4"/>
  <c r="AS292" i="4"/>
  <c r="AR292" i="4"/>
  <c r="AP292" i="4"/>
  <c r="AO292" i="4"/>
  <c r="AN292" i="4"/>
  <c r="AM292" i="4"/>
  <c r="AL292" i="4"/>
  <c r="AK292" i="4"/>
  <c r="AJ292" i="4"/>
  <c r="AI292" i="4"/>
  <c r="AH292" i="4"/>
  <c r="AG292" i="4"/>
  <c r="AF292" i="4"/>
  <c r="AE292" i="4"/>
  <c r="AD292" i="4"/>
  <c r="AC292" i="4"/>
  <c r="AB292" i="4"/>
  <c r="AA292" i="4"/>
  <c r="Z292" i="4"/>
  <c r="Y292" i="4"/>
  <c r="X292" i="4"/>
  <c r="W292" i="4"/>
  <c r="V292" i="4"/>
  <c r="U292" i="4"/>
  <c r="T292" i="4"/>
  <c r="S292" i="4"/>
  <c r="R292" i="4"/>
  <c r="Q292" i="4"/>
  <c r="P292" i="4"/>
  <c r="O292" i="4"/>
  <c r="N292" i="4"/>
  <c r="M292" i="4"/>
  <c r="L292" i="4"/>
  <c r="K292" i="4"/>
  <c r="J292" i="4"/>
  <c r="I292" i="4"/>
  <c r="H292" i="4"/>
  <c r="G292" i="4"/>
  <c r="F292" i="4"/>
  <c r="E292" i="4"/>
  <c r="D292" i="4"/>
  <c r="C292" i="4"/>
  <c r="B292" i="4"/>
  <c r="A292" i="4"/>
  <c r="BM293" i="4"/>
  <c r="BL293" i="4"/>
  <c r="AS293" i="4"/>
  <c r="AR293" i="4"/>
  <c r="AP293" i="4"/>
  <c r="AO293" i="4"/>
  <c r="AN293" i="4"/>
  <c r="AM293" i="4"/>
  <c r="AL293" i="4"/>
  <c r="AK293" i="4"/>
  <c r="AJ293" i="4"/>
  <c r="AI293" i="4"/>
  <c r="AH293" i="4"/>
  <c r="AG293" i="4"/>
  <c r="AF293" i="4"/>
  <c r="AE293" i="4"/>
  <c r="AD293" i="4"/>
  <c r="AC293" i="4"/>
  <c r="AB293" i="4"/>
  <c r="AA293" i="4"/>
  <c r="Z293" i="4"/>
  <c r="Y293" i="4"/>
  <c r="X293" i="4"/>
  <c r="W293" i="4"/>
  <c r="V293" i="4"/>
  <c r="U293" i="4"/>
  <c r="T293" i="4"/>
  <c r="S293" i="4"/>
  <c r="R293" i="4"/>
  <c r="Q293" i="4"/>
  <c r="P293" i="4"/>
  <c r="O293" i="4"/>
  <c r="N293" i="4"/>
  <c r="M293" i="4"/>
  <c r="L293" i="4"/>
  <c r="K293" i="4"/>
  <c r="J293" i="4"/>
  <c r="I293" i="4"/>
  <c r="H293" i="4"/>
  <c r="G293" i="4"/>
  <c r="F293" i="4"/>
  <c r="E293" i="4"/>
  <c r="D293" i="4"/>
  <c r="C293" i="4"/>
  <c r="B293" i="4"/>
  <c r="A293" i="4"/>
  <c r="BM294" i="4"/>
  <c r="BL294" i="4"/>
  <c r="AS294" i="4"/>
  <c r="AR294" i="4"/>
  <c r="AP294" i="4"/>
  <c r="AO294" i="4"/>
  <c r="AN294" i="4"/>
  <c r="AM294" i="4"/>
  <c r="AL294" i="4"/>
  <c r="AK294" i="4"/>
  <c r="AJ294" i="4"/>
  <c r="AI294" i="4"/>
  <c r="AH294" i="4"/>
  <c r="AG294" i="4"/>
  <c r="AF294" i="4"/>
  <c r="AE294" i="4"/>
  <c r="AD294" i="4"/>
  <c r="AC294" i="4"/>
  <c r="AB294" i="4"/>
  <c r="AA294" i="4"/>
  <c r="Z294" i="4"/>
  <c r="Y294" i="4"/>
  <c r="X294" i="4"/>
  <c r="W294" i="4"/>
  <c r="V294" i="4"/>
  <c r="U294" i="4"/>
  <c r="T294" i="4"/>
  <c r="S294" i="4"/>
  <c r="R294" i="4"/>
  <c r="Q294" i="4"/>
  <c r="P294" i="4"/>
  <c r="O294" i="4"/>
  <c r="N294" i="4"/>
  <c r="M294" i="4"/>
  <c r="L294" i="4"/>
  <c r="K294" i="4"/>
  <c r="J294" i="4"/>
  <c r="I294" i="4"/>
  <c r="H294" i="4"/>
  <c r="G294" i="4"/>
  <c r="F294" i="4"/>
  <c r="E294" i="4"/>
  <c r="D294" i="4"/>
  <c r="C294" i="4"/>
  <c r="B294" i="4"/>
  <c r="A294" i="4"/>
  <c r="BN295" i="4"/>
  <c r="BM295" i="4"/>
  <c r="BL295" i="4"/>
  <c r="BK295" i="4"/>
  <c r="BJ295" i="4"/>
  <c r="BI295" i="4"/>
  <c r="BH295" i="4"/>
  <c r="AS295" i="4"/>
  <c r="AR295" i="4"/>
  <c r="AP295" i="4"/>
  <c r="AO295" i="4"/>
  <c r="AN295" i="4"/>
  <c r="AM295" i="4"/>
  <c r="AL295" i="4"/>
  <c r="AK295" i="4"/>
  <c r="AJ295" i="4"/>
  <c r="AI295" i="4"/>
  <c r="AH295" i="4"/>
  <c r="AG295" i="4"/>
  <c r="AF295" i="4"/>
  <c r="AE295" i="4"/>
  <c r="AD295" i="4"/>
  <c r="AC295" i="4"/>
  <c r="AB295" i="4"/>
  <c r="AA295" i="4"/>
  <c r="Z295" i="4"/>
  <c r="Y295" i="4"/>
  <c r="X295" i="4"/>
  <c r="W295" i="4"/>
  <c r="V295" i="4"/>
  <c r="U295" i="4"/>
  <c r="T295" i="4"/>
  <c r="S295" i="4"/>
  <c r="R295" i="4"/>
  <c r="Q295" i="4"/>
  <c r="P295" i="4"/>
  <c r="O295" i="4"/>
  <c r="N295" i="4"/>
  <c r="M295" i="4"/>
  <c r="L295" i="4"/>
  <c r="K295" i="4"/>
  <c r="J295" i="4"/>
  <c r="I295" i="4"/>
  <c r="H295" i="4"/>
  <c r="G295" i="4"/>
  <c r="F295" i="4"/>
  <c r="E295" i="4"/>
  <c r="D295" i="4"/>
  <c r="C295" i="4"/>
  <c r="B295" i="4"/>
  <c r="A295" i="4"/>
  <c r="BN296" i="4"/>
  <c r="BM296" i="4"/>
  <c r="BL296" i="4"/>
  <c r="BK296" i="4"/>
  <c r="BJ296" i="4"/>
  <c r="BI296" i="4"/>
  <c r="BH296" i="4"/>
  <c r="AS296" i="4"/>
  <c r="AR296" i="4"/>
  <c r="AP296" i="4"/>
  <c r="AO296" i="4"/>
  <c r="AN296" i="4"/>
  <c r="AM296" i="4"/>
  <c r="AL296" i="4"/>
  <c r="AK296" i="4"/>
  <c r="AJ296" i="4"/>
  <c r="AI296" i="4"/>
  <c r="AH296" i="4"/>
  <c r="AG296" i="4"/>
  <c r="AF296" i="4"/>
  <c r="AE296" i="4"/>
  <c r="AD296" i="4"/>
  <c r="AC296" i="4"/>
  <c r="AB296" i="4"/>
  <c r="AA296" i="4"/>
  <c r="Z296" i="4"/>
  <c r="Y296" i="4"/>
  <c r="X296" i="4"/>
  <c r="W296" i="4"/>
  <c r="V296" i="4"/>
  <c r="U296" i="4"/>
  <c r="T296" i="4"/>
  <c r="S296" i="4"/>
  <c r="R296" i="4"/>
  <c r="Q296" i="4"/>
  <c r="P296" i="4"/>
  <c r="O296" i="4"/>
  <c r="N296" i="4"/>
  <c r="M296" i="4"/>
  <c r="L296" i="4"/>
  <c r="K296" i="4"/>
  <c r="J296" i="4"/>
  <c r="I296" i="4"/>
  <c r="H296" i="4"/>
  <c r="G296" i="4"/>
  <c r="F296" i="4"/>
  <c r="E296" i="4"/>
  <c r="D296" i="4"/>
  <c r="C296" i="4"/>
  <c r="B296" i="4"/>
  <c r="A296" i="4"/>
  <c r="BN297" i="4"/>
  <c r="BM297" i="4"/>
  <c r="BL297" i="4"/>
  <c r="BK297" i="4"/>
  <c r="BJ297" i="4"/>
  <c r="BI297" i="4"/>
  <c r="BH297" i="4"/>
  <c r="AS297" i="4"/>
  <c r="AR297" i="4"/>
  <c r="AP297" i="4"/>
  <c r="AO297" i="4"/>
  <c r="AN297" i="4"/>
  <c r="AM297" i="4"/>
  <c r="AL297" i="4"/>
  <c r="AK297" i="4"/>
  <c r="AJ297" i="4"/>
  <c r="AI297" i="4"/>
  <c r="AH297" i="4"/>
  <c r="AG297" i="4"/>
  <c r="AF297" i="4"/>
  <c r="AE297" i="4"/>
  <c r="AD297" i="4"/>
  <c r="AC297" i="4"/>
  <c r="AB297" i="4"/>
  <c r="AA297" i="4"/>
  <c r="Z297" i="4"/>
  <c r="Y297" i="4"/>
  <c r="X297" i="4"/>
  <c r="W297" i="4"/>
  <c r="V297" i="4"/>
  <c r="U297" i="4"/>
  <c r="T297" i="4"/>
  <c r="S297" i="4"/>
  <c r="R297" i="4"/>
  <c r="Q297" i="4"/>
  <c r="P297" i="4"/>
  <c r="O297" i="4"/>
  <c r="N297" i="4"/>
  <c r="M297" i="4"/>
  <c r="L297" i="4"/>
  <c r="K297" i="4"/>
  <c r="J297" i="4"/>
  <c r="I297" i="4"/>
  <c r="H297" i="4"/>
  <c r="G297" i="4"/>
  <c r="F297" i="4"/>
  <c r="E297" i="4"/>
  <c r="D297" i="4"/>
  <c r="C297" i="4"/>
  <c r="B297" i="4"/>
  <c r="A297" i="4"/>
  <c r="AV224" i="4"/>
  <c r="AU224" i="4"/>
  <c r="AV223" i="4"/>
  <c r="AU223" i="4"/>
  <c r="AV221" i="4"/>
  <c r="AU221" i="4"/>
  <c r="AV220" i="4"/>
  <c r="AU220" i="4"/>
  <c r="AV219" i="4"/>
  <c r="AU219" i="4"/>
  <c r="AV218" i="4"/>
  <c r="AU218" i="4"/>
  <c r="AV217" i="4"/>
  <c r="AU217" i="4"/>
  <c r="AV216" i="4"/>
  <c r="AU216" i="4"/>
  <c r="AV214" i="4"/>
  <c r="AU214" i="4"/>
  <c r="AV213" i="4"/>
  <c r="AU213" i="4"/>
  <c r="AV212" i="4"/>
  <c r="AU212" i="4"/>
  <c r="AV211" i="4"/>
  <c r="AU211" i="4"/>
  <c r="AV210" i="4"/>
  <c r="AU210" i="4"/>
  <c r="AV208" i="4"/>
  <c r="AU208" i="4"/>
  <c r="AV207" i="4"/>
  <c r="AU207" i="4"/>
  <c r="AV206" i="4"/>
  <c r="AU206" i="4"/>
  <c r="AV205" i="4"/>
  <c r="AU205" i="4"/>
  <c r="AV204" i="4"/>
  <c r="AU204" i="4"/>
  <c r="AV202" i="4"/>
  <c r="AU202" i="4"/>
  <c r="AV201" i="4"/>
  <c r="AU201" i="4"/>
  <c r="AV200" i="4"/>
  <c r="AU200" i="4"/>
  <c r="AV199" i="4"/>
  <c r="AU199" i="4"/>
  <c r="AV198" i="4"/>
  <c r="AU198" i="4"/>
  <c r="B299" i="4"/>
  <c r="C299" i="4"/>
  <c r="D299" i="4"/>
  <c r="E299" i="4"/>
  <c r="F299" i="4"/>
  <c r="G299" i="4"/>
  <c r="H299" i="4"/>
  <c r="I299" i="4"/>
  <c r="J299" i="4"/>
  <c r="K299" i="4"/>
  <c r="L299" i="4"/>
  <c r="M299" i="4"/>
  <c r="N299" i="4"/>
  <c r="O299" i="4"/>
  <c r="P299" i="4"/>
  <c r="Q299" i="4"/>
  <c r="R299" i="4"/>
  <c r="S299" i="4"/>
  <c r="T299" i="4"/>
  <c r="U299" i="4"/>
  <c r="V299" i="4"/>
  <c r="W299" i="4"/>
  <c r="X299" i="4"/>
  <c r="Y299" i="4"/>
  <c r="Z299" i="4"/>
  <c r="AA299" i="4"/>
  <c r="AB299" i="4"/>
  <c r="AC299" i="4"/>
  <c r="AD299" i="4"/>
  <c r="AE299" i="4"/>
  <c r="AF299" i="4"/>
  <c r="AG299" i="4"/>
  <c r="AH299" i="4"/>
  <c r="AI299" i="4"/>
  <c r="AJ299" i="4"/>
  <c r="AK299" i="4"/>
  <c r="AL299" i="4"/>
  <c r="AM299" i="4"/>
  <c r="AN299" i="4"/>
  <c r="AO299" i="4"/>
  <c r="AP299" i="4"/>
  <c r="AR299" i="4"/>
  <c r="AS299" i="4"/>
  <c r="BJ299" i="4"/>
  <c r="BK299" i="4"/>
  <c r="B308" i="4"/>
  <c r="C308" i="4"/>
  <c r="D308" i="4"/>
  <c r="E308" i="4"/>
  <c r="F308" i="4"/>
  <c r="G308" i="4"/>
  <c r="H308" i="4"/>
  <c r="I308" i="4"/>
  <c r="J308" i="4"/>
  <c r="K308" i="4"/>
  <c r="L308" i="4"/>
  <c r="M308" i="4"/>
  <c r="N308" i="4"/>
  <c r="O308" i="4"/>
  <c r="P308" i="4"/>
  <c r="Q308" i="4"/>
  <c r="R308" i="4"/>
  <c r="S308" i="4"/>
  <c r="T308" i="4"/>
  <c r="U308" i="4"/>
  <c r="V308" i="4"/>
  <c r="W308" i="4"/>
  <c r="X308" i="4"/>
  <c r="Y308" i="4"/>
  <c r="Z308" i="4"/>
  <c r="AA308" i="4"/>
  <c r="AB308" i="4"/>
  <c r="AC308" i="4"/>
  <c r="AD308" i="4"/>
  <c r="AE308" i="4"/>
  <c r="AF308" i="4"/>
  <c r="AG308" i="4"/>
  <c r="AH308" i="4"/>
  <c r="AI308" i="4"/>
  <c r="AJ308" i="4"/>
  <c r="AK308" i="4"/>
  <c r="AL308" i="4"/>
  <c r="AM308" i="4"/>
  <c r="AN308" i="4"/>
  <c r="AO308" i="4"/>
  <c r="AP308" i="4"/>
  <c r="AR308" i="4"/>
  <c r="AS308" i="4"/>
  <c r="B331" i="4"/>
  <c r="C331" i="4"/>
  <c r="D331" i="4"/>
  <c r="E331" i="4"/>
  <c r="F331" i="4"/>
  <c r="G331" i="4"/>
  <c r="H331" i="4"/>
  <c r="I331" i="4"/>
  <c r="J331" i="4"/>
  <c r="K331" i="4"/>
  <c r="L331" i="4"/>
  <c r="M331" i="4"/>
  <c r="N331" i="4"/>
  <c r="O331" i="4"/>
  <c r="P331" i="4"/>
  <c r="Q331" i="4"/>
  <c r="R331" i="4"/>
  <c r="S331" i="4"/>
  <c r="T331" i="4"/>
  <c r="U331" i="4"/>
  <c r="V331" i="4"/>
  <c r="W331" i="4"/>
  <c r="X331" i="4"/>
  <c r="Y331" i="4"/>
  <c r="Z331" i="4"/>
  <c r="AA331" i="4"/>
  <c r="AB331" i="4"/>
  <c r="AC331" i="4"/>
  <c r="AD331" i="4"/>
  <c r="AE331" i="4"/>
  <c r="AF331" i="4"/>
  <c r="AG331" i="4"/>
  <c r="AH331" i="4"/>
  <c r="AI331" i="4"/>
  <c r="AJ331" i="4"/>
  <c r="AK331" i="4"/>
  <c r="AL331" i="4"/>
  <c r="AM331" i="4"/>
  <c r="AN331" i="4"/>
  <c r="AO331" i="4"/>
  <c r="AP331" i="4"/>
  <c r="AR331" i="4"/>
  <c r="AS331" i="4"/>
  <c r="B319" i="4"/>
  <c r="C319" i="4"/>
  <c r="D319" i="4"/>
  <c r="E319" i="4"/>
  <c r="F319" i="4"/>
  <c r="G319" i="4"/>
  <c r="H319" i="4"/>
  <c r="I319" i="4"/>
  <c r="J319" i="4"/>
  <c r="K319" i="4"/>
  <c r="L319" i="4"/>
  <c r="M319" i="4"/>
  <c r="N319" i="4"/>
  <c r="O319" i="4"/>
  <c r="P319" i="4"/>
  <c r="Q319" i="4"/>
  <c r="R319" i="4"/>
  <c r="S319" i="4"/>
  <c r="T319" i="4"/>
  <c r="U319" i="4"/>
  <c r="V319" i="4"/>
  <c r="W319" i="4"/>
  <c r="X319" i="4"/>
  <c r="Y319" i="4"/>
  <c r="Z319" i="4"/>
  <c r="AA319" i="4"/>
  <c r="AB319" i="4"/>
  <c r="AC319" i="4"/>
  <c r="AD319" i="4"/>
  <c r="AE319" i="4"/>
  <c r="AF319" i="4"/>
  <c r="AG319" i="4"/>
  <c r="AH319" i="4"/>
  <c r="AI319" i="4"/>
  <c r="AJ319" i="4"/>
  <c r="AK319" i="4"/>
  <c r="AL319" i="4"/>
  <c r="AM319" i="4"/>
  <c r="AN319" i="4"/>
  <c r="AO319" i="4"/>
  <c r="AP319" i="4"/>
  <c r="AR319" i="4"/>
  <c r="AS319" i="4"/>
  <c r="B300" i="4"/>
  <c r="C300" i="4"/>
  <c r="D300" i="4"/>
  <c r="E300" i="4"/>
  <c r="F300" i="4"/>
  <c r="G300" i="4"/>
  <c r="H300" i="4"/>
  <c r="I300" i="4"/>
  <c r="J300" i="4"/>
  <c r="K300" i="4"/>
  <c r="L300" i="4"/>
  <c r="M300" i="4"/>
  <c r="N300" i="4"/>
  <c r="O300" i="4"/>
  <c r="P300" i="4"/>
  <c r="Q300" i="4"/>
  <c r="R300" i="4"/>
  <c r="S300" i="4"/>
  <c r="T300" i="4"/>
  <c r="U300" i="4"/>
  <c r="V300" i="4"/>
  <c r="W300" i="4"/>
  <c r="X300" i="4"/>
  <c r="Y300" i="4"/>
  <c r="Z300" i="4"/>
  <c r="AA300" i="4"/>
  <c r="AB300" i="4"/>
  <c r="AC300" i="4"/>
  <c r="AD300" i="4"/>
  <c r="AE300" i="4"/>
  <c r="AF300" i="4"/>
  <c r="AG300" i="4"/>
  <c r="AH300" i="4"/>
  <c r="AI300" i="4"/>
  <c r="AJ300" i="4"/>
  <c r="AK300" i="4"/>
  <c r="AL300" i="4"/>
  <c r="AM300" i="4"/>
  <c r="AN300" i="4"/>
  <c r="AO300" i="4"/>
  <c r="AP300" i="4"/>
  <c r="AR300" i="4"/>
  <c r="AS300" i="4"/>
  <c r="BJ300" i="4"/>
  <c r="BK300" i="4"/>
  <c r="B301" i="4"/>
  <c r="C301" i="4"/>
  <c r="D301" i="4"/>
  <c r="E301" i="4"/>
  <c r="F301" i="4"/>
  <c r="G301" i="4"/>
  <c r="H301" i="4"/>
  <c r="I301" i="4"/>
  <c r="J301" i="4"/>
  <c r="K301" i="4"/>
  <c r="L301" i="4"/>
  <c r="M301" i="4"/>
  <c r="N301" i="4"/>
  <c r="O301" i="4"/>
  <c r="P301" i="4"/>
  <c r="Q301" i="4"/>
  <c r="R301" i="4"/>
  <c r="S301" i="4"/>
  <c r="T301" i="4"/>
  <c r="U301" i="4"/>
  <c r="V301" i="4"/>
  <c r="W301" i="4"/>
  <c r="X301" i="4"/>
  <c r="Y301" i="4"/>
  <c r="Z301" i="4"/>
  <c r="AA301" i="4"/>
  <c r="AB301" i="4"/>
  <c r="AC301" i="4"/>
  <c r="AD301" i="4"/>
  <c r="AE301" i="4"/>
  <c r="AF301" i="4"/>
  <c r="AG301" i="4"/>
  <c r="AH301" i="4"/>
  <c r="AI301" i="4"/>
  <c r="AJ301" i="4"/>
  <c r="AK301" i="4"/>
  <c r="AL301" i="4"/>
  <c r="AM301" i="4"/>
  <c r="AN301" i="4"/>
  <c r="AO301" i="4"/>
  <c r="AP301" i="4"/>
  <c r="AR301" i="4"/>
  <c r="AS301" i="4"/>
  <c r="BJ301" i="4"/>
  <c r="BK301" i="4"/>
  <c r="B309" i="4"/>
  <c r="C309" i="4"/>
  <c r="D309" i="4"/>
  <c r="E309" i="4"/>
  <c r="F309" i="4"/>
  <c r="G309" i="4"/>
  <c r="H309" i="4"/>
  <c r="I309" i="4"/>
  <c r="J309" i="4"/>
  <c r="K309" i="4"/>
  <c r="L309" i="4"/>
  <c r="M309" i="4"/>
  <c r="N309" i="4"/>
  <c r="O309" i="4"/>
  <c r="P309" i="4"/>
  <c r="Q309" i="4"/>
  <c r="R309" i="4"/>
  <c r="S309" i="4"/>
  <c r="T309" i="4"/>
  <c r="U309" i="4"/>
  <c r="V309" i="4"/>
  <c r="W309" i="4"/>
  <c r="X309" i="4"/>
  <c r="Y309" i="4"/>
  <c r="Z309" i="4"/>
  <c r="AA309" i="4"/>
  <c r="AB309" i="4"/>
  <c r="AC309" i="4"/>
  <c r="AD309" i="4"/>
  <c r="AE309" i="4"/>
  <c r="AF309" i="4"/>
  <c r="AG309" i="4"/>
  <c r="AH309" i="4"/>
  <c r="AI309" i="4"/>
  <c r="AJ309" i="4"/>
  <c r="AK309" i="4"/>
  <c r="AL309" i="4"/>
  <c r="AM309" i="4"/>
  <c r="AN309" i="4"/>
  <c r="AO309" i="4"/>
  <c r="AP309" i="4"/>
  <c r="AR309" i="4"/>
  <c r="AS309" i="4"/>
  <c r="B310" i="4"/>
  <c r="C310" i="4"/>
  <c r="D310" i="4"/>
  <c r="E310" i="4"/>
  <c r="F310" i="4"/>
  <c r="G310" i="4"/>
  <c r="H310" i="4"/>
  <c r="I310" i="4"/>
  <c r="J310" i="4"/>
  <c r="K310" i="4"/>
  <c r="L310" i="4"/>
  <c r="M310" i="4"/>
  <c r="N310" i="4"/>
  <c r="O310" i="4"/>
  <c r="P310" i="4"/>
  <c r="Q310" i="4"/>
  <c r="R310" i="4"/>
  <c r="S310" i="4"/>
  <c r="T310" i="4"/>
  <c r="U310" i="4"/>
  <c r="V310" i="4"/>
  <c r="W310" i="4"/>
  <c r="X310" i="4"/>
  <c r="Y310" i="4"/>
  <c r="Z310" i="4"/>
  <c r="AA310" i="4"/>
  <c r="AB310" i="4"/>
  <c r="AC310" i="4"/>
  <c r="AD310" i="4"/>
  <c r="AE310" i="4"/>
  <c r="AF310" i="4"/>
  <c r="AG310" i="4"/>
  <c r="AH310" i="4"/>
  <c r="AI310" i="4"/>
  <c r="AJ310" i="4"/>
  <c r="AK310" i="4"/>
  <c r="AL310" i="4"/>
  <c r="AM310" i="4"/>
  <c r="AN310" i="4"/>
  <c r="AO310" i="4"/>
  <c r="AP310" i="4"/>
  <c r="AR310" i="4"/>
  <c r="AS310" i="4"/>
  <c r="B320" i="4"/>
  <c r="C320" i="4"/>
  <c r="D320" i="4"/>
  <c r="E320" i="4"/>
  <c r="F320" i="4"/>
  <c r="G320" i="4"/>
  <c r="H320" i="4"/>
  <c r="I320" i="4"/>
  <c r="J320" i="4"/>
  <c r="K320" i="4"/>
  <c r="L320" i="4"/>
  <c r="M320" i="4"/>
  <c r="N320" i="4"/>
  <c r="O320" i="4"/>
  <c r="P320" i="4"/>
  <c r="Q320" i="4"/>
  <c r="R320" i="4"/>
  <c r="S320" i="4"/>
  <c r="T320" i="4"/>
  <c r="U320" i="4"/>
  <c r="V320" i="4"/>
  <c r="W320" i="4"/>
  <c r="X320" i="4"/>
  <c r="Y320" i="4"/>
  <c r="Z320" i="4"/>
  <c r="AA320" i="4"/>
  <c r="AB320" i="4"/>
  <c r="AC320" i="4"/>
  <c r="AD320" i="4"/>
  <c r="AE320" i="4"/>
  <c r="AF320" i="4"/>
  <c r="AG320" i="4"/>
  <c r="AH320" i="4"/>
  <c r="AI320" i="4"/>
  <c r="AJ320" i="4"/>
  <c r="AK320" i="4"/>
  <c r="AL320" i="4"/>
  <c r="AM320" i="4"/>
  <c r="AN320" i="4"/>
  <c r="AO320" i="4"/>
  <c r="AP320" i="4"/>
  <c r="AR320" i="4"/>
  <c r="AS320" i="4"/>
  <c r="B321" i="4"/>
  <c r="C321" i="4"/>
  <c r="D321" i="4"/>
  <c r="E321" i="4"/>
  <c r="F321" i="4"/>
  <c r="G321" i="4"/>
  <c r="H321" i="4"/>
  <c r="I321" i="4"/>
  <c r="J321" i="4"/>
  <c r="K321" i="4"/>
  <c r="L321" i="4"/>
  <c r="M321" i="4"/>
  <c r="N321" i="4"/>
  <c r="O321" i="4"/>
  <c r="P321" i="4"/>
  <c r="Q321" i="4"/>
  <c r="R321" i="4"/>
  <c r="S321" i="4"/>
  <c r="T321" i="4"/>
  <c r="U321" i="4"/>
  <c r="V321" i="4"/>
  <c r="W321" i="4"/>
  <c r="X321" i="4"/>
  <c r="Y321" i="4"/>
  <c r="Z321" i="4"/>
  <c r="AA321" i="4"/>
  <c r="AB321" i="4"/>
  <c r="AC321" i="4"/>
  <c r="AD321" i="4"/>
  <c r="AE321" i="4"/>
  <c r="AF321" i="4"/>
  <c r="AG321" i="4"/>
  <c r="AH321" i="4"/>
  <c r="AI321" i="4"/>
  <c r="AJ321" i="4"/>
  <c r="AK321" i="4"/>
  <c r="AL321" i="4"/>
  <c r="AM321" i="4"/>
  <c r="AN321" i="4"/>
  <c r="AO321" i="4"/>
  <c r="AP321" i="4"/>
  <c r="AR321" i="4"/>
  <c r="AS321" i="4"/>
  <c r="B327" i="4"/>
  <c r="C327" i="4"/>
  <c r="D327" i="4"/>
  <c r="E327" i="4"/>
  <c r="F327" i="4"/>
  <c r="G327" i="4"/>
  <c r="H327" i="4"/>
  <c r="I327" i="4"/>
  <c r="J327" i="4"/>
  <c r="K327" i="4"/>
  <c r="L327" i="4"/>
  <c r="M327" i="4"/>
  <c r="N327" i="4"/>
  <c r="O327" i="4"/>
  <c r="P327" i="4"/>
  <c r="Q327" i="4"/>
  <c r="R327" i="4"/>
  <c r="S327" i="4"/>
  <c r="T327" i="4"/>
  <c r="U327" i="4"/>
  <c r="V327" i="4"/>
  <c r="W327" i="4"/>
  <c r="X327" i="4"/>
  <c r="Y327" i="4"/>
  <c r="Z327" i="4"/>
  <c r="AA327" i="4"/>
  <c r="AB327" i="4"/>
  <c r="AC327" i="4"/>
  <c r="AD327" i="4"/>
  <c r="AE327" i="4"/>
  <c r="AF327" i="4"/>
  <c r="AG327" i="4"/>
  <c r="AH327" i="4"/>
  <c r="AI327" i="4"/>
  <c r="AJ327" i="4"/>
  <c r="AK327" i="4"/>
  <c r="AL327" i="4"/>
  <c r="AM327" i="4"/>
  <c r="AN327" i="4"/>
  <c r="AO327" i="4"/>
  <c r="AP327" i="4"/>
  <c r="AR327" i="4"/>
  <c r="AS327" i="4"/>
  <c r="B328" i="4"/>
  <c r="C328" i="4"/>
  <c r="D328" i="4"/>
  <c r="E328" i="4"/>
  <c r="F328" i="4"/>
  <c r="G328" i="4"/>
  <c r="H328" i="4"/>
  <c r="I328" i="4"/>
  <c r="J328" i="4"/>
  <c r="K328" i="4"/>
  <c r="L328" i="4"/>
  <c r="M328" i="4"/>
  <c r="N328" i="4"/>
  <c r="O328" i="4"/>
  <c r="P328" i="4"/>
  <c r="Q328" i="4"/>
  <c r="R328" i="4"/>
  <c r="S328" i="4"/>
  <c r="T328" i="4"/>
  <c r="U328" i="4"/>
  <c r="V328" i="4"/>
  <c r="W328" i="4"/>
  <c r="X328" i="4"/>
  <c r="Y328" i="4"/>
  <c r="Z328" i="4"/>
  <c r="AA328" i="4"/>
  <c r="AB328" i="4"/>
  <c r="AC328" i="4"/>
  <c r="AD328" i="4"/>
  <c r="AE328" i="4"/>
  <c r="AF328" i="4"/>
  <c r="AG328" i="4"/>
  <c r="AH328" i="4"/>
  <c r="AI328" i="4"/>
  <c r="AJ328" i="4"/>
  <c r="AK328" i="4"/>
  <c r="AL328" i="4"/>
  <c r="AM328" i="4"/>
  <c r="AN328" i="4"/>
  <c r="AO328" i="4"/>
  <c r="AP328" i="4"/>
  <c r="AR328" i="4"/>
  <c r="AS328" i="4"/>
  <c r="B332" i="4"/>
  <c r="C332" i="4"/>
  <c r="D332" i="4"/>
  <c r="E332" i="4"/>
  <c r="F332" i="4"/>
  <c r="G332" i="4"/>
  <c r="H332" i="4"/>
  <c r="I332" i="4"/>
  <c r="J332" i="4"/>
  <c r="K332" i="4"/>
  <c r="L332" i="4"/>
  <c r="M332" i="4"/>
  <c r="N332" i="4"/>
  <c r="O332" i="4"/>
  <c r="P332" i="4"/>
  <c r="Q332" i="4"/>
  <c r="R332" i="4"/>
  <c r="S332" i="4"/>
  <c r="T332" i="4"/>
  <c r="U332" i="4"/>
  <c r="V332" i="4"/>
  <c r="W332" i="4"/>
  <c r="X332" i="4"/>
  <c r="Y332" i="4"/>
  <c r="Z332" i="4"/>
  <c r="AA332" i="4"/>
  <c r="AB332" i="4"/>
  <c r="AC332" i="4"/>
  <c r="AD332" i="4"/>
  <c r="AE332" i="4"/>
  <c r="AF332" i="4"/>
  <c r="AG332" i="4"/>
  <c r="AH332" i="4"/>
  <c r="AI332" i="4"/>
  <c r="AJ332" i="4"/>
  <c r="AK332" i="4"/>
  <c r="AL332" i="4"/>
  <c r="AM332" i="4"/>
  <c r="AN332" i="4"/>
  <c r="AO332" i="4"/>
  <c r="AP332" i="4"/>
  <c r="AR332" i="4"/>
  <c r="AS332" i="4"/>
  <c r="B333" i="4"/>
  <c r="C333" i="4"/>
  <c r="D333" i="4"/>
  <c r="E333" i="4"/>
  <c r="F333" i="4"/>
  <c r="G333" i="4"/>
  <c r="H333" i="4"/>
  <c r="I333" i="4"/>
  <c r="J333" i="4"/>
  <c r="K333" i="4"/>
  <c r="L333" i="4"/>
  <c r="M333" i="4"/>
  <c r="N333" i="4"/>
  <c r="O333" i="4"/>
  <c r="P333" i="4"/>
  <c r="Q333" i="4"/>
  <c r="R333" i="4"/>
  <c r="S333" i="4"/>
  <c r="T333" i="4"/>
  <c r="U333" i="4"/>
  <c r="V333" i="4"/>
  <c r="W333" i="4"/>
  <c r="X333" i="4"/>
  <c r="Y333" i="4"/>
  <c r="Z333" i="4"/>
  <c r="AA333" i="4"/>
  <c r="AB333" i="4"/>
  <c r="AC333" i="4"/>
  <c r="AD333" i="4"/>
  <c r="AE333" i="4"/>
  <c r="AF333" i="4"/>
  <c r="AG333" i="4"/>
  <c r="AH333" i="4"/>
  <c r="AI333" i="4"/>
  <c r="AJ333" i="4"/>
  <c r="AK333" i="4"/>
  <c r="AL333" i="4"/>
  <c r="AM333" i="4"/>
  <c r="AN333" i="4"/>
  <c r="AO333" i="4"/>
  <c r="AP333" i="4"/>
  <c r="AR333" i="4"/>
  <c r="AS333" i="4"/>
  <c r="B315" i="4"/>
  <c r="C315" i="4"/>
  <c r="D315" i="4"/>
  <c r="E315" i="4"/>
  <c r="F315" i="4"/>
  <c r="G315" i="4"/>
  <c r="H315" i="4"/>
  <c r="I315" i="4"/>
  <c r="J315" i="4"/>
  <c r="K315" i="4"/>
  <c r="L315" i="4"/>
  <c r="M315" i="4"/>
  <c r="N315" i="4"/>
  <c r="O315" i="4"/>
  <c r="P315" i="4"/>
  <c r="Q315" i="4"/>
  <c r="R315" i="4"/>
  <c r="S315" i="4"/>
  <c r="T315" i="4"/>
  <c r="U315" i="4"/>
  <c r="V315" i="4"/>
  <c r="W315" i="4"/>
  <c r="X315" i="4"/>
  <c r="Y315" i="4"/>
  <c r="Z315" i="4"/>
  <c r="AA315" i="4"/>
  <c r="AB315" i="4"/>
  <c r="AC315" i="4"/>
  <c r="AD315" i="4"/>
  <c r="AE315" i="4"/>
  <c r="AF315" i="4"/>
  <c r="AG315" i="4"/>
  <c r="AH315" i="4"/>
  <c r="AI315" i="4"/>
  <c r="AJ315" i="4"/>
  <c r="AK315" i="4"/>
  <c r="AL315" i="4"/>
  <c r="AM315" i="4"/>
  <c r="AN315" i="4"/>
  <c r="AO315" i="4"/>
  <c r="AP315" i="4"/>
  <c r="AR315" i="4"/>
  <c r="AS315" i="4"/>
  <c r="B316" i="4"/>
  <c r="C316" i="4"/>
  <c r="D316" i="4"/>
  <c r="E316" i="4"/>
  <c r="F316" i="4"/>
  <c r="G316" i="4"/>
  <c r="H316" i="4"/>
  <c r="I316" i="4"/>
  <c r="J316" i="4"/>
  <c r="K316" i="4"/>
  <c r="L316" i="4"/>
  <c r="M316" i="4"/>
  <c r="N316" i="4"/>
  <c r="O316" i="4"/>
  <c r="P316" i="4"/>
  <c r="Q316" i="4"/>
  <c r="R316" i="4"/>
  <c r="S316" i="4"/>
  <c r="T316" i="4"/>
  <c r="U316" i="4"/>
  <c r="V316" i="4"/>
  <c r="W316" i="4"/>
  <c r="X316" i="4"/>
  <c r="Y316" i="4"/>
  <c r="Z316" i="4"/>
  <c r="AA316" i="4"/>
  <c r="AB316" i="4"/>
  <c r="AC316" i="4"/>
  <c r="AD316" i="4"/>
  <c r="AE316" i="4"/>
  <c r="AF316" i="4"/>
  <c r="AG316" i="4"/>
  <c r="AH316" i="4"/>
  <c r="AI316" i="4"/>
  <c r="AJ316" i="4"/>
  <c r="AK316" i="4"/>
  <c r="AL316" i="4"/>
  <c r="AM316" i="4"/>
  <c r="AN316" i="4"/>
  <c r="AO316" i="4"/>
  <c r="AP316" i="4"/>
  <c r="AR316" i="4"/>
  <c r="AS316" i="4"/>
  <c r="B304" i="4"/>
  <c r="C304" i="4"/>
  <c r="D304" i="4"/>
  <c r="E304" i="4"/>
  <c r="F304" i="4"/>
  <c r="G304" i="4"/>
  <c r="H304" i="4"/>
  <c r="I304" i="4"/>
  <c r="J304" i="4"/>
  <c r="K304" i="4"/>
  <c r="L304" i="4"/>
  <c r="M304" i="4"/>
  <c r="N304" i="4"/>
  <c r="O304" i="4"/>
  <c r="P304" i="4"/>
  <c r="Q304" i="4"/>
  <c r="R304" i="4"/>
  <c r="S304" i="4"/>
  <c r="T304" i="4"/>
  <c r="U304" i="4"/>
  <c r="V304" i="4"/>
  <c r="W304" i="4"/>
  <c r="X304" i="4"/>
  <c r="Y304" i="4"/>
  <c r="Z304" i="4"/>
  <c r="AA304" i="4"/>
  <c r="AB304" i="4"/>
  <c r="AC304" i="4"/>
  <c r="AD304" i="4"/>
  <c r="AE304" i="4"/>
  <c r="AF304" i="4"/>
  <c r="AG304" i="4"/>
  <c r="AH304" i="4"/>
  <c r="AI304" i="4"/>
  <c r="AJ304" i="4"/>
  <c r="AK304" i="4"/>
  <c r="AL304" i="4"/>
  <c r="AM304" i="4"/>
  <c r="AN304" i="4"/>
  <c r="AO304" i="4"/>
  <c r="AP304" i="4"/>
  <c r="AR304" i="4"/>
  <c r="AS304" i="4"/>
  <c r="B305" i="4"/>
  <c r="C305" i="4"/>
  <c r="D305" i="4"/>
  <c r="E305" i="4"/>
  <c r="F305" i="4"/>
  <c r="G305" i="4"/>
  <c r="H305" i="4"/>
  <c r="I305" i="4"/>
  <c r="J305" i="4"/>
  <c r="K305" i="4"/>
  <c r="L305" i="4"/>
  <c r="M305" i="4"/>
  <c r="N305" i="4"/>
  <c r="O305" i="4"/>
  <c r="P305" i="4"/>
  <c r="Q305" i="4"/>
  <c r="R305" i="4"/>
  <c r="S305" i="4"/>
  <c r="T305" i="4"/>
  <c r="U305" i="4"/>
  <c r="V305" i="4"/>
  <c r="W305" i="4"/>
  <c r="X305" i="4"/>
  <c r="Y305" i="4"/>
  <c r="Z305" i="4"/>
  <c r="AA305" i="4"/>
  <c r="AB305" i="4"/>
  <c r="AC305" i="4"/>
  <c r="AD305" i="4"/>
  <c r="AE305" i="4"/>
  <c r="AF305" i="4"/>
  <c r="AG305" i="4"/>
  <c r="AH305" i="4"/>
  <c r="AI305" i="4"/>
  <c r="AJ305" i="4"/>
  <c r="AK305" i="4"/>
  <c r="AL305" i="4"/>
  <c r="AM305" i="4"/>
  <c r="AN305" i="4"/>
  <c r="AO305" i="4"/>
  <c r="AP305" i="4"/>
  <c r="AR305" i="4"/>
  <c r="AS305" i="4"/>
  <c r="B302" i="4"/>
  <c r="C302" i="4"/>
  <c r="D302" i="4"/>
  <c r="E302" i="4"/>
  <c r="F302" i="4"/>
  <c r="G302" i="4"/>
  <c r="H302" i="4"/>
  <c r="I302" i="4"/>
  <c r="J302" i="4"/>
  <c r="K302" i="4"/>
  <c r="L302" i="4"/>
  <c r="M302" i="4"/>
  <c r="N302" i="4"/>
  <c r="O302" i="4"/>
  <c r="P302" i="4"/>
  <c r="Q302" i="4"/>
  <c r="R302" i="4"/>
  <c r="S302" i="4"/>
  <c r="T302" i="4"/>
  <c r="U302" i="4"/>
  <c r="V302" i="4"/>
  <c r="W302" i="4"/>
  <c r="X302" i="4"/>
  <c r="Y302" i="4"/>
  <c r="Z302" i="4"/>
  <c r="AA302" i="4"/>
  <c r="AB302" i="4"/>
  <c r="AC302" i="4"/>
  <c r="AD302" i="4"/>
  <c r="AE302" i="4"/>
  <c r="AF302" i="4"/>
  <c r="AG302" i="4"/>
  <c r="AH302" i="4"/>
  <c r="AI302" i="4"/>
  <c r="AJ302" i="4"/>
  <c r="AK302" i="4"/>
  <c r="AL302" i="4"/>
  <c r="AM302" i="4"/>
  <c r="AN302" i="4"/>
  <c r="AO302" i="4"/>
  <c r="AP302" i="4"/>
  <c r="AR302" i="4"/>
  <c r="AS302" i="4"/>
  <c r="BJ302" i="4"/>
  <c r="BK302" i="4"/>
  <c r="B311" i="4"/>
  <c r="C311" i="4"/>
  <c r="D311" i="4"/>
  <c r="E311" i="4"/>
  <c r="F311" i="4"/>
  <c r="G311" i="4"/>
  <c r="H311" i="4"/>
  <c r="I311" i="4"/>
  <c r="J311" i="4"/>
  <c r="K311" i="4"/>
  <c r="L311" i="4"/>
  <c r="M311" i="4"/>
  <c r="N311" i="4"/>
  <c r="O311" i="4"/>
  <c r="P311" i="4"/>
  <c r="Q311" i="4"/>
  <c r="R311" i="4"/>
  <c r="S311" i="4"/>
  <c r="T311" i="4"/>
  <c r="U311" i="4"/>
  <c r="V311" i="4"/>
  <c r="W311" i="4"/>
  <c r="X311" i="4"/>
  <c r="Y311" i="4"/>
  <c r="Z311" i="4"/>
  <c r="AA311" i="4"/>
  <c r="AB311" i="4"/>
  <c r="AC311" i="4"/>
  <c r="AD311" i="4"/>
  <c r="AE311" i="4"/>
  <c r="AF311" i="4"/>
  <c r="AG311" i="4"/>
  <c r="AH311" i="4"/>
  <c r="AI311" i="4"/>
  <c r="AJ311" i="4"/>
  <c r="AK311" i="4"/>
  <c r="AL311" i="4"/>
  <c r="AM311" i="4"/>
  <c r="AN311" i="4"/>
  <c r="AO311" i="4"/>
  <c r="AP311" i="4"/>
  <c r="AR311" i="4"/>
  <c r="AS311" i="4"/>
  <c r="B322" i="4"/>
  <c r="C322" i="4"/>
  <c r="D322" i="4"/>
  <c r="E322" i="4"/>
  <c r="F322" i="4"/>
  <c r="G322" i="4"/>
  <c r="H322" i="4"/>
  <c r="I322" i="4"/>
  <c r="J322" i="4"/>
  <c r="K322" i="4"/>
  <c r="L322" i="4"/>
  <c r="M322" i="4"/>
  <c r="N322" i="4"/>
  <c r="O322" i="4"/>
  <c r="P322" i="4"/>
  <c r="Q322" i="4"/>
  <c r="R322" i="4"/>
  <c r="S322" i="4"/>
  <c r="T322" i="4"/>
  <c r="U322" i="4"/>
  <c r="V322" i="4"/>
  <c r="W322" i="4"/>
  <c r="X322" i="4"/>
  <c r="Y322" i="4"/>
  <c r="Z322" i="4"/>
  <c r="AA322" i="4"/>
  <c r="AB322" i="4"/>
  <c r="AC322" i="4"/>
  <c r="AD322" i="4"/>
  <c r="AE322" i="4"/>
  <c r="AF322" i="4"/>
  <c r="AG322" i="4"/>
  <c r="AH322" i="4"/>
  <c r="AI322" i="4"/>
  <c r="AJ322" i="4"/>
  <c r="AK322" i="4"/>
  <c r="AL322" i="4"/>
  <c r="AM322" i="4"/>
  <c r="AN322" i="4"/>
  <c r="AO322" i="4"/>
  <c r="AP322" i="4"/>
  <c r="AR322" i="4"/>
  <c r="AS322" i="4"/>
  <c r="B323" i="4"/>
  <c r="C323" i="4"/>
  <c r="D323" i="4"/>
  <c r="E323" i="4"/>
  <c r="F323" i="4"/>
  <c r="G323" i="4"/>
  <c r="H323" i="4"/>
  <c r="I323" i="4"/>
  <c r="J323" i="4"/>
  <c r="K323" i="4"/>
  <c r="L323" i="4"/>
  <c r="M323" i="4"/>
  <c r="N323" i="4"/>
  <c r="O323" i="4"/>
  <c r="P323" i="4"/>
  <c r="Q323" i="4"/>
  <c r="R323" i="4"/>
  <c r="S323" i="4"/>
  <c r="T323" i="4"/>
  <c r="U323" i="4"/>
  <c r="V323" i="4"/>
  <c r="W323" i="4"/>
  <c r="X323" i="4"/>
  <c r="Y323" i="4"/>
  <c r="Z323" i="4"/>
  <c r="AA323" i="4"/>
  <c r="AB323" i="4"/>
  <c r="AC323" i="4"/>
  <c r="AD323" i="4"/>
  <c r="AE323" i="4"/>
  <c r="AF323" i="4"/>
  <c r="AG323" i="4"/>
  <c r="AH323" i="4"/>
  <c r="AI323" i="4"/>
  <c r="AJ323" i="4"/>
  <c r="AK323" i="4"/>
  <c r="AL323" i="4"/>
  <c r="AM323" i="4"/>
  <c r="AN323" i="4"/>
  <c r="AO323" i="4"/>
  <c r="AP323" i="4"/>
  <c r="AR323" i="4"/>
  <c r="AS323" i="4"/>
  <c r="B329" i="4"/>
  <c r="C329" i="4"/>
  <c r="D329" i="4"/>
  <c r="E329" i="4"/>
  <c r="F329" i="4"/>
  <c r="G329" i="4"/>
  <c r="H329" i="4"/>
  <c r="I329" i="4"/>
  <c r="J329" i="4"/>
  <c r="K329" i="4"/>
  <c r="L329" i="4"/>
  <c r="M329" i="4"/>
  <c r="N329" i="4"/>
  <c r="O329" i="4"/>
  <c r="P329" i="4"/>
  <c r="Q329" i="4"/>
  <c r="R329" i="4"/>
  <c r="S329" i="4"/>
  <c r="T329" i="4"/>
  <c r="U329" i="4"/>
  <c r="V329" i="4"/>
  <c r="W329" i="4"/>
  <c r="X329" i="4"/>
  <c r="Y329" i="4"/>
  <c r="Z329" i="4"/>
  <c r="AA329" i="4"/>
  <c r="AB329" i="4"/>
  <c r="AC329" i="4"/>
  <c r="AD329" i="4"/>
  <c r="AE329" i="4"/>
  <c r="AF329" i="4"/>
  <c r="AG329" i="4"/>
  <c r="AH329" i="4"/>
  <c r="AI329" i="4"/>
  <c r="AJ329" i="4"/>
  <c r="AK329" i="4"/>
  <c r="AL329" i="4"/>
  <c r="AM329" i="4"/>
  <c r="AN329" i="4"/>
  <c r="AO329" i="4"/>
  <c r="AP329" i="4"/>
  <c r="AR329" i="4"/>
  <c r="AS329" i="4"/>
  <c r="B334" i="4"/>
  <c r="C334" i="4"/>
  <c r="D334" i="4"/>
  <c r="E334" i="4"/>
  <c r="F334" i="4"/>
  <c r="G334" i="4"/>
  <c r="H334" i="4"/>
  <c r="I334" i="4"/>
  <c r="J334" i="4"/>
  <c r="K334" i="4"/>
  <c r="L334" i="4"/>
  <c r="M334" i="4"/>
  <c r="N334" i="4"/>
  <c r="O334" i="4"/>
  <c r="P334" i="4"/>
  <c r="Q334" i="4"/>
  <c r="R334" i="4"/>
  <c r="S334" i="4"/>
  <c r="T334" i="4"/>
  <c r="U334" i="4"/>
  <c r="V334" i="4"/>
  <c r="W334" i="4"/>
  <c r="X334" i="4"/>
  <c r="Y334" i="4"/>
  <c r="Z334" i="4"/>
  <c r="AA334" i="4"/>
  <c r="AB334" i="4"/>
  <c r="AC334" i="4"/>
  <c r="AD334" i="4"/>
  <c r="AE334" i="4"/>
  <c r="AF334" i="4"/>
  <c r="AG334" i="4"/>
  <c r="AH334" i="4"/>
  <c r="AI334" i="4"/>
  <c r="AJ334" i="4"/>
  <c r="AK334" i="4"/>
  <c r="AL334" i="4"/>
  <c r="AM334" i="4"/>
  <c r="AN334" i="4"/>
  <c r="AO334" i="4"/>
  <c r="AP334" i="4"/>
  <c r="AR334" i="4"/>
  <c r="AS334" i="4"/>
  <c r="B317" i="4"/>
  <c r="C317" i="4"/>
  <c r="D317" i="4"/>
  <c r="E317" i="4"/>
  <c r="F317" i="4"/>
  <c r="G317" i="4"/>
  <c r="H317" i="4"/>
  <c r="I317" i="4"/>
  <c r="J317" i="4"/>
  <c r="K317" i="4"/>
  <c r="L317" i="4"/>
  <c r="M317" i="4"/>
  <c r="N317" i="4"/>
  <c r="O317" i="4"/>
  <c r="P317" i="4"/>
  <c r="Q317" i="4"/>
  <c r="R317" i="4"/>
  <c r="S317" i="4"/>
  <c r="T317" i="4"/>
  <c r="U317" i="4"/>
  <c r="V317" i="4"/>
  <c r="W317" i="4"/>
  <c r="X317" i="4"/>
  <c r="Y317" i="4"/>
  <c r="Z317" i="4"/>
  <c r="AA317" i="4"/>
  <c r="AB317" i="4"/>
  <c r="AC317" i="4"/>
  <c r="AD317" i="4"/>
  <c r="AE317" i="4"/>
  <c r="AF317" i="4"/>
  <c r="AG317" i="4"/>
  <c r="AH317" i="4"/>
  <c r="AI317" i="4"/>
  <c r="AJ317" i="4"/>
  <c r="AK317" i="4"/>
  <c r="AL317" i="4"/>
  <c r="AM317" i="4"/>
  <c r="AN317" i="4"/>
  <c r="AO317" i="4"/>
  <c r="AP317" i="4"/>
  <c r="AR317" i="4"/>
  <c r="AS317" i="4"/>
  <c r="B306" i="4"/>
  <c r="C306" i="4"/>
  <c r="D306" i="4"/>
  <c r="E306" i="4"/>
  <c r="F306" i="4"/>
  <c r="G306" i="4"/>
  <c r="H306" i="4"/>
  <c r="I306" i="4"/>
  <c r="J306" i="4"/>
  <c r="K306" i="4"/>
  <c r="L306" i="4"/>
  <c r="M306" i="4"/>
  <c r="N306" i="4"/>
  <c r="O306" i="4"/>
  <c r="P306" i="4"/>
  <c r="Q306" i="4"/>
  <c r="R306" i="4"/>
  <c r="S306" i="4"/>
  <c r="T306" i="4"/>
  <c r="U306" i="4"/>
  <c r="V306" i="4"/>
  <c r="W306" i="4"/>
  <c r="X306" i="4"/>
  <c r="Y306" i="4"/>
  <c r="Z306" i="4"/>
  <c r="AA306" i="4"/>
  <c r="AB306" i="4"/>
  <c r="AC306" i="4"/>
  <c r="AD306" i="4"/>
  <c r="AE306" i="4"/>
  <c r="AF306" i="4"/>
  <c r="AG306" i="4"/>
  <c r="AH306" i="4"/>
  <c r="AI306" i="4"/>
  <c r="AJ306" i="4"/>
  <c r="AK306" i="4"/>
  <c r="AL306" i="4"/>
  <c r="AM306" i="4"/>
  <c r="AN306" i="4"/>
  <c r="AO306" i="4"/>
  <c r="AP306" i="4"/>
  <c r="AR306" i="4"/>
  <c r="AS306" i="4"/>
  <c r="B342" i="4"/>
  <c r="C342" i="4"/>
  <c r="D342" i="4"/>
  <c r="E342" i="4"/>
  <c r="F342" i="4"/>
  <c r="G342" i="4"/>
  <c r="H342" i="4"/>
  <c r="I342" i="4"/>
  <c r="J342" i="4"/>
  <c r="K342" i="4"/>
  <c r="L342" i="4"/>
  <c r="M342" i="4"/>
  <c r="N342" i="4"/>
  <c r="O342" i="4"/>
  <c r="P342" i="4"/>
  <c r="Q342" i="4"/>
  <c r="R342" i="4"/>
  <c r="S342" i="4"/>
  <c r="T342" i="4"/>
  <c r="U342" i="4"/>
  <c r="V342" i="4"/>
  <c r="W342" i="4"/>
  <c r="X342" i="4"/>
  <c r="Y342" i="4"/>
  <c r="Z342" i="4"/>
  <c r="AA342" i="4"/>
  <c r="AB342" i="4"/>
  <c r="AC342" i="4"/>
  <c r="AD342" i="4"/>
  <c r="AE342" i="4"/>
  <c r="AF342" i="4"/>
  <c r="AG342" i="4"/>
  <c r="AH342" i="4"/>
  <c r="AI342" i="4"/>
  <c r="AJ342" i="4"/>
  <c r="AK342" i="4"/>
  <c r="AL342" i="4"/>
  <c r="AM342" i="4"/>
  <c r="AN342" i="4"/>
  <c r="AO342" i="4"/>
  <c r="AP342" i="4"/>
  <c r="AR342" i="4"/>
  <c r="AS342" i="4"/>
  <c r="BI342" i="4"/>
  <c r="BJ342" i="4"/>
  <c r="BK342" i="4"/>
  <c r="B338" i="4"/>
  <c r="C338" i="4"/>
  <c r="D338" i="4"/>
  <c r="E338" i="4"/>
  <c r="F338" i="4"/>
  <c r="G338" i="4"/>
  <c r="H338" i="4"/>
  <c r="I338" i="4"/>
  <c r="J338" i="4"/>
  <c r="K338" i="4"/>
  <c r="L338" i="4"/>
  <c r="M338" i="4"/>
  <c r="N338" i="4"/>
  <c r="O338" i="4"/>
  <c r="P338" i="4"/>
  <c r="Q338" i="4"/>
  <c r="R338" i="4"/>
  <c r="S338" i="4"/>
  <c r="T338" i="4"/>
  <c r="U338" i="4"/>
  <c r="V338" i="4"/>
  <c r="W338" i="4"/>
  <c r="X338" i="4"/>
  <c r="Y338" i="4"/>
  <c r="Z338" i="4"/>
  <c r="AA338" i="4"/>
  <c r="AB338" i="4"/>
  <c r="AC338" i="4"/>
  <c r="AD338" i="4"/>
  <c r="AE338" i="4"/>
  <c r="AF338" i="4"/>
  <c r="AG338" i="4"/>
  <c r="AH338" i="4"/>
  <c r="AI338" i="4"/>
  <c r="AJ338" i="4"/>
  <c r="AK338" i="4"/>
  <c r="AL338" i="4"/>
  <c r="AM338" i="4"/>
  <c r="AN338" i="4"/>
  <c r="AO338" i="4"/>
  <c r="AP338" i="4"/>
  <c r="AR338" i="4"/>
  <c r="AS338" i="4"/>
  <c r="BI338" i="4"/>
  <c r="BJ338" i="4"/>
  <c r="BK338" i="4"/>
  <c r="B346" i="4"/>
  <c r="C346" i="4"/>
  <c r="D346" i="4"/>
  <c r="E346" i="4"/>
  <c r="F346" i="4"/>
  <c r="G346" i="4"/>
  <c r="H346" i="4"/>
  <c r="I346" i="4"/>
  <c r="J346" i="4"/>
  <c r="K346" i="4"/>
  <c r="L346" i="4"/>
  <c r="M346" i="4"/>
  <c r="N346" i="4"/>
  <c r="O346" i="4"/>
  <c r="P346" i="4"/>
  <c r="Q346" i="4"/>
  <c r="R346" i="4"/>
  <c r="S346" i="4"/>
  <c r="T346" i="4"/>
  <c r="U346" i="4"/>
  <c r="V346" i="4"/>
  <c r="W346" i="4"/>
  <c r="X346" i="4"/>
  <c r="Y346" i="4"/>
  <c r="Z346" i="4"/>
  <c r="AA346" i="4"/>
  <c r="AB346" i="4"/>
  <c r="AC346" i="4"/>
  <c r="AD346" i="4"/>
  <c r="AE346" i="4"/>
  <c r="AF346" i="4"/>
  <c r="AG346" i="4"/>
  <c r="AH346" i="4"/>
  <c r="AI346" i="4"/>
  <c r="AJ346" i="4"/>
  <c r="AK346" i="4"/>
  <c r="AL346" i="4"/>
  <c r="AM346" i="4"/>
  <c r="AN346" i="4"/>
  <c r="AO346" i="4"/>
  <c r="AP346" i="4"/>
  <c r="AR346" i="4"/>
  <c r="AS346" i="4"/>
  <c r="BI346" i="4"/>
  <c r="BJ346" i="4"/>
  <c r="BK346" i="4"/>
  <c r="B350" i="4"/>
  <c r="C350" i="4"/>
  <c r="D350" i="4"/>
  <c r="E350" i="4"/>
  <c r="F350" i="4"/>
  <c r="G350" i="4"/>
  <c r="H350" i="4"/>
  <c r="I350" i="4"/>
  <c r="J350" i="4"/>
  <c r="K350" i="4"/>
  <c r="L350" i="4"/>
  <c r="M350" i="4"/>
  <c r="N350" i="4"/>
  <c r="O350" i="4"/>
  <c r="P350" i="4"/>
  <c r="Q350" i="4"/>
  <c r="R350" i="4"/>
  <c r="S350" i="4"/>
  <c r="T350" i="4"/>
  <c r="U350" i="4"/>
  <c r="V350" i="4"/>
  <c r="W350" i="4"/>
  <c r="X350" i="4"/>
  <c r="Y350" i="4"/>
  <c r="Z350" i="4"/>
  <c r="AA350" i="4"/>
  <c r="AB350" i="4"/>
  <c r="AC350" i="4"/>
  <c r="AD350" i="4"/>
  <c r="AE350" i="4"/>
  <c r="AF350" i="4"/>
  <c r="AG350" i="4"/>
  <c r="AH350" i="4"/>
  <c r="AI350" i="4"/>
  <c r="AJ350" i="4"/>
  <c r="AK350" i="4"/>
  <c r="AL350" i="4"/>
  <c r="AM350" i="4"/>
  <c r="AN350" i="4"/>
  <c r="AO350" i="4"/>
  <c r="AP350" i="4"/>
  <c r="AR350" i="4"/>
  <c r="AS350" i="4"/>
  <c r="BI350" i="4"/>
  <c r="BJ350" i="4"/>
  <c r="BK350" i="4"/>
  <c r="B339" i="4"/>
  <c r="C339" i="4"/>
  <c r="D339" i="4"/>
  <c r="E339" i="4"/>
  <c r="F339" i="4"/>
  <c r="G339" i="4"/>
  <c r="H339" i="4"/>
  <c r="I339" i="4"/>
  <c r="J339" i="4"/>
  <c r="K339" i="4"/>
  <c r="L339" i="4"/>
  <c r="M339" i="4"/>
  <c r="N339" i="4"/>
  <c r="O339" i="4"/>
  <c r="P339" i="4"/>
  <c r="Q339" i="4"/>
  <c r="R339" i="4"/>
  <c r="S339" i="4"/>
  <c r="T339" i="4"/>
  <c r="U339" i="4"/>
  <c r="V339" i="4"/>
  <c r="W339" i="4"/>
  <c r="X339" i="4"/>
  <c r="Y339" i="4"/>
  <c r="Z339" i="4"/>
  <c r="AA339" i="4"/>
  <c r="AB339" i="4"/>
  <c r="AC339" i="4"/>
  <c r="AD339" i="4"/>
  <c r="AE339" i="4"/>
  <c r="AF339" i="4"/>
  <c r="AG339" i="4"/>
  <c r="AH339" i="4"/>
  <c r="AI339" i="4"/>
  <c r="AJ339" i="4"/>
  <c r="AK339" i="4"/>
  <c r="AL339" i="4"/>
  <c r="AM339" i="4"/>
  <c r="AN339" i="4"/>
  <c r="AO339" i="4"/>
  <c r="AP339" i="4"/>
  <c r="AR339" i="4"/>
  <c r="AS339" i="4"/>
  <c r="BI339" i="4"/>
  <c r="BJ339" i="4"/>
  <c r="BK339" i="4"/>
  <c r="B347" i="4"/>
  <c r="C347" i="4"/>
  <c r="D347" i="4"/>
  <c r="E347" i="4"/>
  <c r="F347" i="4"/>
  <c r="G347" i="4"/>
  <c r="H347" i="4"/>
  <c r="I347" i="4"/>
  <c r="J347" i="4"/>
  <c r="K347" i="4"/>
  <c r="L347" i="4"/>
  <c r="M347" i="4"/>
  <c r="N347" i="4"/>
  <c r="O347" i="4"/>
  <c r="P347" i="4"/>
  <c r="Q347" i="4"/>
  <c r="R347" i="4"/>
  <c r="S347" i="4"/>
  <c r="T347" i="4"/>
  <c r="U347" i="4"/>
  <c r="V347" i="4"/>
  <c r="W347" i="4"/>
  <c r="X347" i="4"/>
  <c r="Y347" i="4"/>
  <c r="Z347" i="4"/>
  <c r="AA347" i="4"/>
  <c r="AB347" i="4"/>
  <c r="AC347" i="4"/>
  <c r="AD347" i="4"/>
  <c r="AE347" i="4"/>
  <c r="AF347" i="4"/>
  <c r="AG347" i="4"/>
  <c r="AH347" i="4"/>
  <c r="AI347" i="4"/>
  <c r="AJ347" i="4"/>
  <c r="AK347" i="4"/>
  <c r="AL347" i="4"/>
  <c r="AM347" i="4"/>
  <c r="AN347" i="4"/>
  <c r="AO347" i="4"/>
  <c r="AP347" i="4"/>
  <c r="AR347" i="4"/>
  <c r="AS347" i="4"/>
  <c r="BI347" i="4"/>
  <c r="BJ347" i="4"/>
  <c r="BK347" i="4"/>
  <c r="B343" i="4"/>
  <c r="C343" i="4"/>
  <c r="D343" i="4"/>
  <c r="E343" i="4"/>
  <c r="F343" i="4"/>
  <c r="G343" i="4"/>
  <c r="H343" i="4"/>
  <c r="I343" i="4"/>
  <c r="J343" i="4"/>
  <c r="K343" i="4"/>
  <c r="L343" i="4"/>
  <c r="M343" i="4"/>
  <c r="N343" i="4"/>
  <c r="O343" i="4"/>
  <c r="P343" i="4"/>
  <c r="Q343" i="4"/>
  <c r="R343" i="4"/>
  <c r="S343" i="4"/>
  <c r="T343" i="4"/>
  <c r="U343" i="4"/>
  <c r="V343" i="4"/>
  <c r="W343" i="4"/>
  <c r="X343" i="4"/>
  <c r="Y343" i="4"/>
  <c r="Z343" i="4"/>
  <c r="AA343" i="4"/>
  <c r="AB343" i="4"/>
  <c r="AC343" i="4"/>
  <c r="AD343" i="4"/>
  <c r="AE343" i="4"/>
  <c r="AF343" i="4"/>
  <c r="AG343" i="4"/>
  <c r="AH343" i="4"/>
  <c r="AI343" i="4"/>
  <c r="AJ343" i="4"/>
  <c r="AK343" i="4"/>
  <c r="AL343" i="4"/>
  <c r="AM343" i="4"/>
  <c r="AN343" i="4"/>
  <c r="AO343" i="4"/>
  <c r="AP343" i="4"/>
  <c r="AR343" i="4"/>
  <c r="AS343" i="4"/>
  <c r="BI343" i="4"/>
  <c r="BJ343" i="4"/>
  <c r="BK343" i="4"/>
  <c r="B351" i="4"/>
  <c r="C351" i="4"/>
  <c r="D351" i="4"/>
  <c r="E351" i="4"/>
  <c r="F351" i="4"/>
  <c r="G351" i="4"/>
  <c r="H351" i="4"/>
  <c r="I351" i="4"/>
  <c r="J351" i="4"/>
  <c r="K351" i="4"/>
  <c r="L351" i="4"/>
  <c r="M351" i="4"/>
  <c r="N351" i="4"/>
  <c r="O351" i="4"/>
  <c r="P351" i="4"/>
  <c r="Q351" i="4"/>
  <c r="R351" i="4"/>
  <c r="S351" i="4"/>
  <c r="T351" i="4"/>
  <c r="U351" i="4"/>
  <c r="V351" i="4"/>
  <c r="W351" i="4"/>
  <c r="X351" i="4"/>
  <c r="Y351" i="4"/>
  <c r="Z351" i="4"/>
  <c r="AA351" i="4"/>
  <c r="AB351" i="4"/>
  <c r="AC351" i="4"/>
  <c r="AD351" i="4"/>
  <c r="AE351" i="4"/>
  <c r="AF351" i="4"/>
  <c r="AG351" i="4"/>
  <c r="AH351" i="4"/>
  <c r="AI351" i="4"/>
  <c r="AJ351" i="4"/>
  <c r="AK351" i="4"/>
  <c r="AL351" i="4"/>
  <c r="AM351" i="4"/>
  <c r="AN351" i="4"/>
  <c r="AO351" i="4"/>
  <c r="AP351" i="4"/>
  <c r="AR351" i="4"/>
  <c r="AS351" i="4"/>
  <c r="BI351" i="4"/>
  <c r="BJ351" i="4"/>
  <c r="BK351" i="4"/>
  <c r="B354" i="4"/>
  <c r="C354" i="4"/>
  <c r="D354" i="4"/>
  <c r="E354" i="4"/>
  <c r="F354" i="4"/>
  <c r="G354" i="4"/>
  <c r="H354" i="4"/>
  <c r="I354" i="4"/>
  <c r="J354" i="4"/>
  <c r="K354" i="4"/>
  <c r="L354" i="4"/>
  <c r="M354" i="4"/>
  <c r="N354" i="4"/>
  <c r="O354" i="4"/>
  <c r="P354" i="4"/>
  <c r="Q354" i="4"/>
  <c r="R354" i="4"/>
  <c r="S354" i="4"/>
  <c r="T354" i="4"/>
  <c r="U354" i="4"/>
  <c r="V354" i="4"/>
  <c r="W354" i="4"/>
  <c r="X354" i="4"/>
  <c r="Y354" i="4"/>
  <c r="Z354" i="4"/>
  <c r="AA354" i="4"/>
  <c r="AB354" i="4"/>
  <c r="AC354" i="4"/>
  <c r="AD354" i="4"/>
  <c r="AE354" i="4"/>
  <c r="AF354" i="4"/>
  <c r="AG354" i="4"/>
  <c r="AH354" i="4"/>
  <c r="AI354" i="4"/>
  <c r="AJ354" i="4"/>
  <c r="AK354" i="4"/>
  <c r="AL354" i="4"/>
  <c r="AM354" i="4"/>
  <c r="AN354" i="4"/>
  <c r="AO354" i="4"/>
  <c r="AP354" i="4"/>
  <c r="AR354" i="4"/>
  <c r="AS354" i="4"/>
  <c r="BI354" i="4"/>
  <c r="BJ354" i="4"/>
  <c r="BK354" i="4"/>
  <c r="B357" i="4"/>
  <c r="C357" i="4"/>
  <c r="D357" i="4"/>
  <c r="E357" i="4"/>
  <c r="F357" i="4"/>
  <c r="G357" i="4"/>
  <c r="H357" i="4"/>
  <c r="I357" i="4"/>
  <c r="J357" i="4"/>
  <c r="K357" i="4"/>
  <c r="L357" i="4"/>
  <c r="M357" i="4"/>
  <c r="N357" i="4"/>
  <c r="O357" i="4"/>
  <c r="P357" i="4"/>
  <c r="Q357" i="4"/>
  <c r="R357" i="4"/>
  <c r="S357" i="4"/>
  <c r="T357" i="4"/>
  <c r="U357" i="4"/>
  <c r="V357" i="4"/>
  <c r="W357" i="4"/>
  <c r="X357" i="4"/>
  <c r="Y357" i="4"/>
  <c r="Z357" i="4"/>
  <c r="AA357" i="4"/>
  <c r="AB357" i="4"/>
  <c r="AC357" i="4"/>
  <c r="AD357" i="4"/>
  <c r="AE357" i="4"/>
  <c r="AF357" i="4"/>
  <c r="AG357" i="4"/>
  <c r="AH357" i="4"/>
  <c r="AI357" i="4"/>
  <c r="AJ357" i="4"/>
  <c r="AK357" i="4"/>
  <c r="AL357" i="4"/>
  <c r="AM357" i="4"/>
  <c r="AN357" i="4"/>
  <c r="AO357" i="4"/>
  <c r="AP357" i="4"/>
  <c r="AR357" i="4"/>
  <c r="AS357" i="4"/>
  <c r="BI357" i="4"/>
  <c r="BJ357" i="4"/>
  <c r="B312" i="4"/>
  <c r="C312" i="4"/>
  <c r="D312" i="4"/>
  <c r="E312" i="4"/>
  <c r="F312" i="4"/>
  <c r="G312" i="4"/>
  <c r="H312" i="4"/>
  <c r="I312" i="4"/>
  <c r="J312" i="4"/>
  <c r="K312" i="4"/>
  <c r="L312" i="4"/>
  <c r="M312" i="4"/>
  <c r="N312" i="4"/>
  <c r="O312" i="4"/>
  <c r="P312" i="4"/>
  <c r="Q312" i="4"/>
  <c r="R312" i="4"/>
  <c r="S312" i="4"/>
  <c r="T312" i="4"/>
  <c r="U312" i="4"/>
  <c r="V312" i="4"/>
  <c r="W312" i="4"/>
  <c r="X312" i="4"/>
  <c r="Y312" i="4"/>
  <c r="Z312" i="4"/>
  <c r="AA312" i="4"/>
  <c r="AB312" i="4"/>
  <c r="AC312" i="4"/>
  <c r="AD312" i="4"/>
  <c r="AE312" i="4"/>
  <c r="AF312" i="4"/>
  <c r="AG312" i="4"/>
  <c r="AH312" i="4"/>
  <c r="AI312" i="4"/>
  <c r="AJ312" i="4"/>
  <c r="AK312" i="4"/>
  <c r="AL312" i="4"/>
  <c r="AM312" i="4"/>
  <c r="AN312" i="4"/>
  <c r="AO312" i="4"/>
  <c r="AP312" i="4"/>
  <c r="AR312" i="4"/>
  <c r="AS312" i="4"/>
  <c r="B335" i="4"/>
  <c r="C335" i="4"/>
  <c r="D335" i="4"/>
  <c r="E335" i="4"/>
  <c r="F335" i="4"/>
  <c r="G335" i="4"/>
  <c r="H335" i="4"/>
  <c r="I335" i="4"/>
  <c r="J335" i="4"/>
  <c r="K335" i="4"/>
  <c r="L335" i="4"/>
  <c r="M335" i="4"/>
  <c r="N335" i="4"/>
  <c r="O335" i="4"/>
  <c r="P335" i="4"/>
  <c r="Q335" i="4"/>
  <c r="R335" i="4"/>
  <c r="S335" i="4"/>
  <c r="T335" i="4"/>
  <c r="U335" i="4"/>
  <c r="V335" i="4"/>
  <c r="W335" i="4"/>
  <c r="X335" i="4"/>
  <c r="Y335" i="4"/>
  <c r="Z335" i="4"/>
  <c r="AA335" i="4"/>
  <c r="AB335" i="4"/>
  <c r="AC335" i="4"/>
  <c r="AD335" i="4"/>
  <c r="AE335" i="4"/>
  <c r="AF335" i="4"/>
  <c r="AG335" i="4"/>
  <c r="AH335" i="4"/>
  <c r="AI335" i="4"/>
  <c r="AJ335" i="4"/>
  <c r="AK335" i="4"/>
  <c r="AL335" i="4"/>
  <c r="AM335" i="4"/>
  <c r="AN335" i="4"/>
  <c r="AO335" i="4"/>
  <c r="AP335" i="4"/>
  <c r="AR335" i="4"/>
  <c r="AS335" i="4"/>
  <c r="B324" i="4"/>
  <c r="C324" i="4"/>
  <c r="D324" i="4"/>
  <c r="E324" i="4"/>
  <c r="F324" i="4"/>
  <c r="G324" i="4"/>
  <c r="H324" i="4"/>
  <c r="I324" i="4"/>
  <c r="J324" i="4"/>
  <c r="K324" i="4"/>
  <c r="L324" i="4"/>
  <c r="M324" i="4"/>
  <c r="N324" i="4"/>
  <c r="O324" i="4"/>
  <c r="P324" i="4"/>
  <c r="Q324" i="4"/>
  <c r="R324" i="4"/>
  <c r="S324" i="4"/>
  <c r="T324" i="4"/>
  <c r="U324" i="4"/>
  <c r="V324" i="4"/>
  <c r="W324" i="4"/>
  <c r="X324" i="4"/>
  <c r="Y324" i="4"/>
  <c r="Z324" i="4"/>
  <c r="AA324" i="4"/>
  <c r="AB324" i="4"/>
  <c r="AC324" i="4"/>
  <c r="AD324" i="4"/>
  <c r="AE324" i="4"/>
  <c r="AF324" i="4"/>
  <c r="AG324" i="4"/>
  <c r="AH324" i="4"/>
  <c r="AI324" i="4"/>
  <c r="AJ324" i="4"/>
  <c r="AK324" i="4"/>
  <c r="AL324" i="4"/>
  <c r="AM324" i="4"/>
  <c r="AN324" i="4"/>
  <c r="AO324" i="4"/>
  <c r="AP324" i="4"/>
  <c r="AR324" i="4"/>
  <c r="AS324" i="4"/>
  <c r="A339" i="4"/>
  <c r="A347" i="4"/>
  <c r="A343" i="4"/>
  <c r="A351" i="4"/>
  <c r="A354" i="4"/>
  <c r="A357" i="4"/>
  <c r="A312" i="4"/>
  <c r="A335" i="4"/>
  <c r="A324" i="4"/>
  <c r="A342" i="4"/>
  <c r="A338" i="4"/>
  <c r="A346" i="4"/>
  <c r="A350" i="4"/>
  <c r="A300" i="4"/>
  <c r="A301" i="4"/>
  <c r="A309" i="4"/>
  <c r="A310" i="4"/>
  <c r="A320" i="4"/>
  <c r="A321" i="4"/>
  <c r="A327" i="4"/>
  <c r="A328" i="4"/>
  <c r="A332" i="4"/>
  <c r="A333" i="4"/>
  <c r="A315" i="4"/>
  <c r="A316" i="4"/>
  <c r="A304" i="4"/>
  <c r="A305" i="4"/>
  <c r="A302" i="4"/>
  <c r="A311" i="4"/>
  <c r="A322" i="4"/>
  <c r="A323" i="4"/>
  <c r="A329" i="4"/>
  <c r="A334" i="4"/>
  <c r="A317" i="4"/>
  <c r="A306" i="4"/>
  <c r="A299" i="4"/>
  <c r="A308" i="4"/>
  <c r="A331" i="4"/>
  <c r="A319" i="4"/>
  <c r="AV237" i="4"/>
  <c r="AU237" i="4"/>
  <c r="BS65" i="4"/>
  <c r="AU235" i="4"/>
  <c r="AU234" i="4"/>
  <c r="AU233" i="4"/>
  <c r="BN235" i="4"/>
  <c r="BN324" i="4" s="1"/>
  <c r="BM235" i="4"/>
  <c r="BM324" i="4" s="1"/>
  <c r="BL235" i="4"/>
  <c r="BL324" i="4" s="1"/>
  <c r="BK235" i="4"/>
  <c r="BK324" i="4" s="1"/>
  <c r="BJ235" i="4"/>
  <c r="BJ324" i="4" s="1"/>
  <c r="BI235" i="4"/>
  <c r="BH235" i="4"/>
  <c r="BN234" i="4"/>
  <c r="BN335" i="4" s="1"/>
  <c r="BM234" i="4"/>
  <c r="BM335" i="4" s="1"/>
  <c r="BL234" i="4"/>
  <c r="BL335" i="4" s="1"/>
  <c r="BK234" i="4"/>
  <c r="BK335" i="4" s="1"/>
  <c r="BJ234" i="4"/>
  <c r="BJ335" i="4" s="1"/>
  <c r="BI234" i="4"/>
  <c r="BH234" i="4"/>
  <c r="BN233" i="4"/>
  <c r="BN312" i="4" s="1"/>
  <c r="BM233" i="4"/>
  <c r="BM312" i="4" s="1"/>
  <c r="BL233" i="4"/>
  <c r="BL312" i="4" s="1"/>
  <c r="BK233" i="4"/>
  <c r="BK312" i="4" s="1"/>
  <c r="BJ233" i="4"/>
  <c r="BJ312" i="4" s="1"/>
  <c r="BI233" i="4"/>
  <c r="BH233" i="4"/>
  <c r="AU231" i="4"/>
  <c r="AV231" i="4"/>
  <c r="BN131" i="4"/>
  <c r="BN306" i="4" s="1"/>
  <c r="BM131" i="4"/>
  <c r="BM306" i="4" s="1"/>
  <c r="BL131" i="4"/>
  <c r="BL306" i="4" s="1"/>
  <c r="BK131" i="4"/>
  <c r="BK306" i="4" s="1"/>
  <c r="BJ131" i="4"/>
  <c r="BJ306" i="4" s="1"/>
  <c r="BI131" i="4"/>
  <c r="BH131" i="4"/>
  <c r="BN122" i="4"/>
  <c r="BN305" i="4" s="1"/>
  <c r="BM122" i="4"/>
  <c r="BM305" i="4" s="1"/>
  <c r="BL122" i="4"/>
  <c r="BL305" i="4" s="1"/>
  <c r="BK122" i="4"/>
  <c r="BK305" i="4" s="1"/>
  <c r="BJ122" i="4"/>
  <c r="BJ305" i="4" s="1"/>
  <c r="BI122" i="4"/>
  <c r="BH122" i="4"/>
  <c r="BN121" i="4"/>
  <c r="BN304" i="4" s="1"/>
  <c r="BM121" i="4"/>
  <c r="BM304" i="4" s="1"/>
  <c r="BL121" i="4"/>
  <c r="BL304" i="4" s="1"/>
  <c r="BK121" i="4"/>
  <c r="BK304" i="4" s="1"/>
  <c r="BJ121" i="4"/>
  <c r="BJ304" i="4" s="1"/>
  <c r="BI121" i="4"/>
  <c r="BH121" i="4"/>
  <c r="BN130" i="4"/>
  <c r="BN317" i="4" s="1"/>
  <c r="BM130" i="4"/>
  <c r="BM317" i="4" s="1"/>
  <c r="BL130" i="4"/>
  <c r="BL317" i="4" s="1"/>
  <c r="BK130" i="4"/>
  <c r="BK317" i="4" s="1"/>
  <c r="BJ130" i="4"/>
  <c r="BJ317" i="4" s="1"/>
  <c r="BI130" i="4"/>
  <c r="BH130" i="4"/>
  <c r="BN120" i="4"/>
  <c r="BN316" i="4" s="1"/>
  <c r="BM120" i="4"/>
  <c r="BM316" i="4" s="1"/>
  <c r="BL120" i="4"/>
  <c r="BL316" i="4" s="1"/>
  <c r="BK120" i="4"/>
  <c r="BK316" i="4" s="1"/>
  <c r="BJ120" i="4"/>
  <c r="BJ316" i="4" s="1"/>
  <c r="BI120" i="4"/>
  <c r="BH120" i="4"/>
  <c r="BN119" i="4"/>
  <c r="BN315" i="4" s="1"/>
  <c r="BM119" i="4"/>
  <c r="BM315" i="4" s="1"/>
  <c r="BL119" i="4"/>
  <c r="BL315" i="4" s="1"/>
  <c r="BK119" i="4"/>
  <c r="BK315" i="4" s="1"/>
  <c r="BJ119" i="4"/>
  <c r="BJ315" i="4" s="1"/>
  <c r="BI119" i="4"/>
  <c r="BH119" i="4"/>
  <c r="BN67" i="4"/>
  <c r="BN319" i="4" s="1"/>
  <c r="BN66" i="4"/>
  <c r="BN331" i="4" s="1"/>
  <c r="BN129" i="4"/>
  <c r="BN334" i="4" s="1"/>
  <c r="BN128" i="4"/>
  <c r="BN329" i="4" s="1"/>
  <c r="BN127" i="4"/>
  <c r="BN323" i="4" s="1"/>
  <c r="BN126" i="4"/>
  <c r="BN322" i="4" s="1"/>
  <c r="BN118" i="4"/>
  <c r="BN333" i="4" s="1"/>
  <c r="BN117" i="4"/>
  <c r="BN332" i="4" s="1"/>
  <c r="BN116" i="4"/>
  <c r="BN328" i="4" s="1"/>
  <c r="BN115" i="4"/>
  <c r="BN327" i="4" s="1"/>
  <c r="BN114" i="4"/>
  <c r="BN321" i="4" s="1"/>
  <c r="BN113" i="4"/>
  <c r="BN320" i="4" s="1"/>
  <c r="BM128" i="4"/>
  <c r="BM329" i="4" s="1"/>
  <c r="BL128" i="4"/>
  <c r="BL329" i="4" s="1"/>
  <c r="BK128" i="4"/>
  <c r="BK329" i="4" s="1"/>
  <c r="BJ128" i="4"/>
  <c r="BJ329" i="4" s="1"/>
  <c r="BI128" i="4"/>
  <c r="BH128" i="4"/>
  <c r="BM116" i="4"/>
  <c r="BM328" i="4" s="1"/>
  <c r="BL116" i="4"/>
  <c r="BL328" i="4" s="1"/>
  <c r="BK116" i="4"/>
  <c r="BK328" i="4" s="1"/>
  <c r="BJ116" i="4"/>
  <c r="BJ328" i="4" s="1"/>
  <c r="BI116" i="4"/>
  <c r="BH116" i="4"/>
  <c r="BM115" i="4"/>
  <c r="BM327" i="4" s="1"/>
  <c r="BL115" i="4"/>
  <c r="BL327" i="4" s="1"/>
  <c r="BK115" i="4"/>
  <c r="BK327" i="4" s="1"/>
  <c r="BJ115" i="4"/>
  <c r="BJ327" i="4" s="1"/>
  <c r="BI115" i="4"/>
  <c r="BH115" i="4"/>
  <c r="BM127" i="4"/>
  <c r="BM323" i="4" s="1"/>
  <c r="BL127" i="4"/>
  <c r="BL323" i="4" s="1"/>
  <c r="BK127" i="4"/>
  <c r="BK323" i="4" s="1"/>
  <c r="BJ127" i="4"/>
  <c r="BJ323" i="4" s="1"/>
  <c r="BI127" i="4"/>
  <c r="BH127" i="4"/>
  <c r="BM126" i="4"/>
  <c r="BM322" i="4" s="1"/>
  <c r="BL126" i="4"/>
  <c r="BL322" i="4" s="1"/>
  <c r="BK126" i="4"/>
  <c r="BK322" i="4" s="1"/>
  <c r="BJ126" i="4"/>
  <c r="BJ322" i="4" s="1"/>
  <c r="BI126" i="4"/>
  <c r="BH126" i="4"/>
  <c r="BM114" i="4"/>
  <c r="BM321" i="4" s="1"/>
  <c r="BL114" i="4"/>
  <c r="BL321" i="4" s="1"/>
  <c r="BK114" i="4"/>
  <c r="BK321" i="4" s="1"/>
  <c r="BJ114" i="4"/>
  <c r="BJ321" i="4" s="1"/>
  <c r="BI114" i="4"/>
  <c r="BH114" i="4"/>
  <c r="BM113" i="4"/>
  <c r="BM320" i="4" s="1"/>
  <c r="BL113" i="4"/>
  <c r="BL320" i="4" s="1"/>
  <c r="BK113" i="4"/>
  <c r="BK320" i="4" s="1"/>
  <c r="BJ113" i="4"/>
  <c r="BJ320" i="4" s="1"/>
  <c r="BI113" i="4"/>
  <c r="BH113" i="4"/>
  <c r="BM129" i="4"/>
  <c r="BM334" i="4" s="1"/>
  <c r="BL129" i="4"/>
  <c r="BL334" i="4" s="1"/>
  <c r="BK129" i="4"/>
  <c r="BK334" i="4" s="1"/>
  <c r="BJ129" i="4"/>
  <c r="BJ334" i="4" s="1"/>
  <c r="BI129" i="4"/>
  <c r="BH129" i="4"/>
  <c r="BM118" i="4"/>
  <c r="BM333" i="4" s="1"/>
  <c r="BL118" i="4"/>
  <c r="BL333" i="4" s="1"/>
  <c r="BK118" i="4"/>
  <c r="BK333" i="4" s="1"/>
  <c r="BJ118" i="4"/>
  <c r="BJ333" i="4" s="1"/>
  <c r="BI118" i="4"/>
  <c r="BH118" i="4"/>
  <c r="BM117" i="4"/>
  <c r="BM332" i="4" s="1"/>
  <c r="BL117" i="4"/>
  <c r="BL332" i="4" s="1"/>
  <c r="BK117" i="4"/>
  <c r="BK332" i="4" s="1"/>
  <c r="BJ117" i="4"/>
  <c r="BJ332" i="4" s="1"/>
  <c r="BI117" i="4"/>
  <c r="BH117" i="4"/>
  <c r="BN125" i="4"/>
  <c r="BN311" i="4" s="1"/>
  <c r="BM125" i="4"/>
  <c r="BM311" i="4" s="1"/>
  <c r="BL125" i="4"/>
  <c r="BL311" i="4" s="1"/>
  <c r="BK125" i="4"/>
  <c r="BK311" i="4" s="1"/>
  <c r="BJ125" i="4"/>
  <c r="BI125" i="4"/>
  <c r="BH125" i="4"/>
  <c r="BN112" i="4"/>
  <c r="BN310" i="4" s="1"/>
  <c r="BM112" i="4"/>
  <c r="BM310" i="4" s="1"/>
  <c r="BL112" i="4"/>
  <c r="BL310" i="4" s="1"/>
  <c r="BK112" i="4"/>
  <c r="BK310" i="4" s="1"/>
  <c r="BJ112" i="4"/>
  <c r="BJ310" i="4" s="1"/>
  <c r="BI112" i="4"/>
  <c r="BH112" i="4"/>
  <c r="BN111" i="4"/>
  <c r="BN309" i="4" s="1"/>
  <c r="BM111" i="4"/>
  <c r="BM309" i="4" s="1"/>
  <c r="BL111" i="4"/>
  <c r="BL309" i="4" s="1"/>
  <c r="BK111" i="4"/>
  <c r="BK309" i="4" s="1"/>
  <c r="BJ111" i="4"/>
  <c r="BJ309" i="4" s="1"/>
  <c r="BI111" i="4"/>
  <c r="BH111" i="4"/>
  <c r="BN124" i="4"/>
  <c r="BN302" i="4" s="1"/>
  <c r="BM124" i="4"/>
  <c r="BM302" i="4" s="1"/>
  <c r="BL124" i="4"/>
  <c r="BL302" i="4" s="1"/>
  <c r="BI124" i="4"/>
  <c r="BH124" i="4"/>
  <c r="BN110" i="4"/>
  <c r="BN301" i="4" s="1"/>
  <c r="BM110" i="4"/>
  <c r="BM301" i="4" s="1"/>
  <c r="BL110" i="4"/>
  <c r="BL301" i="4" s="1"/>
  <c r="BI110" i="4"/>
  <c r="BH110" i="4"/>
  <c r="BN109" i="4"/>
  <c r="BN300" i="4" s="1"/>
  <c r="BM109" i="4"/>
  <c r="BM300" i="4" s="1"/>
  <c r="BL109" i="4"/>
  <c r="BL300" i="4" s="1"/>
  <c r="BI109" i="4"/>
  <c r="BH109" i="4"/>
  <c r="BN65" i="4"/>
  <c r="BN308" i="4" s="1"/>
  <c r="BM65" i="4"/>
  <c r="BM308" i="4" s="1"/>
  <c r="BL65" i="4"/>
  <c r="BL308" i="4" s="1"/>
  <c r="BK65" i="4"/>
  <c r="BK308" i="4" s="1"/>
  <c r="BJ65" i="4"/>
  <c r="BI65" i="4"/>
  <c r="BI308" i="4" s="1"/>
  <c r="BH65" i="4"/>
  <c r="BH308" i="4" s="1"/>
  <c r="BI59" i="7"/>
  <c r="BH59" i="7"/>
  <c r="BG59" i="7"/>
  <c r="BF59" i="7"/>
  <c r="BE59" i="7"/>
  <c r="BC59" i="7"/>
  <c r="BA59" i="7"/>
  <c r="BD59" i="7" s="1"/>
  <c r="AZ59" i="7"/>
  <c r="BI58" i="7"/>
  <c r="BH58" i="7"/>
  <c r="BG58" i="7"/>
  <c r="BF58" i="7"/>
  <c r="BE58" i="7"/>
  <c r="BD58" i="7"/>
  <c r="BC58" i="7"/>
  <c r="BA58" i="7"/>
  <c r="AZ58" i="7"/>
  <c r="BI57" i="7"/>
  <c r="BH57" i="7"/>
  <c r="BG57" i="7"/>
  <c r="BF57" i="7"/>
  <c r="BE57" i="7"/>
  <c r="BD57" i="7"/>
  <c r="BA57" i="7"/>
  <c r="AZ57" i="7"/>
  <c r="BC57" i="7" s="1"/>
  <c r="BI56" i="7"/>
  <c r="BH56" i="7"/>
  <c r="BG56" i="7"/>
  <c r="BF56" i="7"/>
  <c r="BE56" i="7"/>
  <c r="BA56" i="7"/>
  <c r="BD56" i="7" s="1"/>
  <c r="AZ56" i="7"/>
  <c r="BC56" i="7" s="1"/>
  <c r="BI55" i="7"/>
  <c r="BH55" i="7"/>
  <c r="BG55" i="7"/>
  <c r="BF55" i="7"/>
  <c r="BE55" i="7"/>
  <c r="BC55" i="7"/>
  <c r="BA55" i="7"/>
  <c r="BD55" i="7" s="1"/>
  <c r="AZ55" i="7"/>
  <c r="BI54" i="7"/>
  <c r="BH54" i="7"/>
  <c r="BG54" i="7"/>
  <c r="BF54" i="7"/>
  <c r="BE54" i="7"/>
  <c r="BD54" i="7"/>
  <c r="BC54" i="7"/>
  <c r="BA54" i="7"/>
  <c r="AZ54" i="7"/>
  <c r="BI53" i="7"/>
  <c r="BH53" i="7"/>
  <c r="BG53" i="7"/>
  <c r="BF53" i="7"/>
  <c r="BE53" i="7"/>
  <c r="BD53" i="7"/>
  <c r="BA53" i="7"/>
  <c r="AZ53" i="7"/>
  <c r="BC53" i="7" s="1"/>
  <c r="BI52" i="7"/>
  <c r="BH52" i="7"/>
  <c r="BG52" i="7"/>
  <c r="BF52" i="7"/>
  <c r="BE52" i="7"/>
  <c r="BA52" i="7"/>
  <c r="BD52" i="7" s="1"/>
  <c r="AZ52" i="7"/>
  <c r="BC52" i="7" s="1"/>
  <c r="BI51" i="7"/>
  <c r="BH51" i="7"/>
  <c r="BG51" i="7"/>
  <c r="BF51" i="7"/>
  <c r="BE51" i="7"/>
  <c r="BC51" i="7"/>
  <c r="BA51" i="7"/>
  <c r="BD51" i="7" s="1"/>
  <c r="AZ51" i="7"/>
  <c r="BI50" i="7"/>
  <c r="BH50" i="7"/>
  <c r="BG50" i="7"/>
  <c r="BF50" i="7"/>
  <c r="BE50" i="7"/>
  <c r="BD50" i="7"/>
  <c r="BC50" i="7"/>
  <c r="BA50" i="7"/>
  <c r="AZ50" i="7"/>
  <c r="BI49" i="7"/>
  <c r="BH49" i="7"/>
  <c r="BG49" i="7"/>
  <c r="BF49" i="7"/>
  <c r="BE49" i="7"/>
  <c r="BD49" i="7"/>
  <c r="BA49" i="7"/>
  <c r="AZ49" i="7"/>
  <c r="BC49" i="7" s="1"/>
  <c r="BI48" i="7"/>
  <c r="BH48" i="7"/>
  <c r="BG48" i="7"/>
  <c r="BF48" i="7"/>
  <c r="BE48" i="7"/>
  <c r="BA48" i="7"/>
  <c r="BD48" i="7" s="1"/>
  <c r="AZ48" i="7"/>
  <c r="BC48" i="7" s="1"/>
  <c r="BI47" i="7"/>
  <c r="BH47" i="7"/>
  <c r="BG47" i="7"/>
  <c r="BF47" i="7"/>
  <c r="BE47" i="7"/>
  <c r="BC47" i="7"/>
  <c r="BA47" i="7"/>
  <c r="BD47" i="7" s="1"/>
  <c r="AZ47" i="7"/>
  <c r="BI46" i="7"/>
  <c r="BH46" i="7"/>
  <c r="BG46" i="7"/>
  <c r="BF46" i="7"/>
  <c r="BE46" i="7"/>
  <c r="BD46" i="7"/>
  <c r="BC46" i="7"/>
  <c r="BA46" i="7"/>
  <c r="AZ46" i="7"/>
  <c r="BI45" i="7"/>
  <c r="BH45" i="7"/>
  <c r="BG45" i="7"/>
  <c r="BF45" i="7"/>
  <c r="BE45" i="7"/>
  <c r="BD45" i="7"/>
  <c r="BA45" i="7"/>
  <c r="AZ45" i="7"/>
  <c r="BC45" i="7" s="1"/>
  <c r="BI44" i="7"/>
  <c r="BH44" i="7"/>
  <c r="BG44" i="7"/>
  <c r="BF44" i="7"/>
  <c r="BE44" i="7"/>
  <c r="BA44" i="7"/>
  <c r="BD44" i="7" s="1"/>
  <c r="AZ44" i="7"/>
  <c r="BC44" i="7" s="1"/>
  <c r="BI43" i="7"/>
  <c r="BH43" i="7"/>
  <c r="BG43" i="7"/>
  <c r="BF43" i="7"/>
  <c r="BE43" i="7"/>
  <c r="BA43" i="7"/>
  <c r="BD43" i="7" s="1"/>
  <c r="AZ43" i="7"/>
  <c r="BC43" i="7" s="1"/>
  <c r="BI42" i="7"/>
  <c r="BH42" i="7"/>
  <c r="BG42" i="7"/>
  <c r="BF42" i="7"/>
  <c r="BE42" i="7"/>
  <c r="BD42" i="7"/>
  <c r="BC42" i="7"/>
  <c r="BA42" i="7"/>
  <c r="AZ42" i="7"/>
  <c r="BI41" i="7"/>
  <c r="BH41" i="7"/>
  <c r="BG41" i="7"/>
  <c r="BF41" i="7"/>
  <c r="BE41" i="7"/>
  <c r="BD41" i="7"/>
  <c r="BA41" i="7"/>
  <c r="AZ41" i="7"/>
  <c r="BC41" i="7" s="1"/>
  <c r="BI40" i="7"/>
  <c r="BH40" i="7"/>
  <c r="BG40" i="7"/>
  <c r="BF40" i="7"/>
  <c r="BE40" i="7"/>
  <c r="BA40" i="7"/>
  <c r="BD40" i="7" s="1"/>
  <c r="AZ40" i="7"/>
  <c r="BC40" i="7" s="1"/>
  <c r="BJ39" i="7"/>
  <c r="BI39" i="7"/>
  <c r="BH39" i="7"/>
  <c r="BG39" i="7"/>
  <c r="BF39" i="7"/>
  <c r="BE39" i="7"/>
  <c r="BC39" i="7"/>
  <c r="BA39" i="7"/>
  <c r="BD39" i="7" s="1"/>
  <c r="AZ39" i="7"/>
  <c r="BI38" i="7"/>
  <c r="BH38" i="7"/>
  <c r="BG38" i="7"/>
  <c r="BF38" i="7"/>
  <c r="BE38" i="7"/>
  <c r="BD38" i="7"/>
  <c r="BC38" i="7"/>
  <c r="BA38" i="7"/>
  <c r="AZ38" i="7"/>
  <c r="BI37" i="7"/>
  <c r="BH37" i="7"/>
  <c r="BG37" i="7"/>
  <c r="BF37" i="7"/>
  <c r="BE37" i="7"/>
  <c r="BD37" i="7"/>
  <c r="BA37" i="7"/>
  <c r="AZ37" i="7"/>
  <c r="BC37" i="7" s="1"/>
  <c r="BJ36" i="7"/>
  <c r="BI36" i="7"/>
  <c r="BH36" i="7"/>
  <c r="BG36" i="7"/>
  <c r="BF36" i="7"/>
  <c r="BE36" i="7"/>
  <c r="BC36" i="7"/>
  <c r="BA36" i="7"/>
  <c r="BD36" i="7" s="1"/>
  <c r="AZ36" i="7"/>
  <c r="BI35" i="7"/>
  <c r="BH35" i="7"/>
  <c r="BG35" i="7"/>
  <c r="BF35" i="7"/>
  <c r="BE35" i="7"/>
  <c r="BD35" i="7"/>
  <c r="BC35" i="7"/>
  <c r="BA35" i="7"/>
  <c r="AZ35" i="7"/>
  <c r="BI34" i="7"/>
  <c r="BH34" i="7"/>
  <c r="BG34" i="7"/>
  <c r="BF34" i="7"/>
  <c r="BE34" i="7"/>
  <c r="BD34" i="7"/>
  <c r="BA34" i="7"/>
  <c r="AZ34" i="7"/>
  <c r="BC34" i="7" s="1"/>
  <c r="BJ33" i="7"/>
  <c r="BI33" i="7"/>
  <c r="BH33" i="7"/>
  <c r="BG33" i="7"/>
  <c r="BF33" i="7"/>
  <c r="BE33" i="7"/>
  <c r="BC33" i="7"/>
  <c r="BA33" i="7"/>
  <c r="BD33" i="7" s="1"/>
  <c r="AZ33" i="7"/>
  <c r="BI32" i="7"/>
  <c r="BH32" i="7"/>
  <c r="BG32" i="7"/>
  <c r="BF32" i="7"/>
  <c r="BE32" i="7"/>
  <c r="BD32" i="7"/>
  <c r="BC32" i="7"/>
  <c r="BA32" i="7"/>
  <c r="AZ32" i="7"/>
  <c r="BI31" i="7"/>
  <c r="BH31" i="7"/>
  <c r="BG31" i="7"/>
  <c r="BF31" i="7"/>
  <c r="BE31" i="7"/>
  <c r="BD31" i="7"/>
  <c r="BA31" i="7"/>
  <c r="AZ31" i="7"/>
  <c r="BC31" i="7" s="1"/>
  <c r="BI30" i="7"/>
  <c r="BH30" i="7"/>
  <c r="BG30" i="7"/>
  <c r="BF30" i="7"/>
  <c r="BE30" i="7"/>
  <c r="BA30" i="7"/>
  <c r="BD30" i="7" s="1"/>
  <c r="AZ30" i="7"/>
  <c r="BC30" i="7" s="1"/>
  <c r="BI28" i="7"/>
  <c r="BH28" i="7"/>
  <c r="BG28" i="7"/>
  <c r="BF28" i="7"/>
  <c r="BE28" i="7"/>
  <c r="BC28" i="7"/>
  <c r="BA28" i="7"/>
  <c r="BD28" i="7" s="1"/>
  <c r="AZ28" i="7"/>
  <c r="BI26" i="7"/>
  <c r="BH26" i="7"/>
  <c r="BG26" i="7"/>
  <c r="BF26" i="7"/>
  <c r="BE26" i="7"/>
  <c r="BD26" i="7"/>
  <c r="BC26" i="7"/>
  <c r="BA26" i="7"/>
  <c r="AZ26" i="7"/>
  <c r="BI25" i="7"/>
  <c r="BH25" i="7"/>
  <c r="BG25" i="7"/>
  <c r="BF25" i="7"/>
  <c r="BE25" i="7"/>
  <c r="BD25" i="7"/>
  <c r="BA25" i="7"/>
  <c r="AZ25" i="7"/>
  <c r="BC25" i="7" s="1"/>
  <c r="BI24" i="7"/>
  <c r="BH24" i="7"/>
  <c r="BG24" i="7"/>
  <c r="BF24" i="7"/>
  <c r="BE24" i="7"/>
  <c r="BA24" i="7"/>
  <c r="BD24" i="7" s="1"/>
  <c r="AZ24" i="7"/>
  <c r="BC24" i="7" s="1"/>
  <c r="BI23" i="7"/>
  <c r="BH23" i="7"/>
  <c r="BG23" i="7"/>
  <c r="BF23" i="7"/>
  <c r="BE23" i="7"/>
  <c r="BC23" i="7"/>
  <c r="BA23" i="7"/>
  <c r="BD23" i="7" s="1"/>
  <c r="AZ23" i="7"/>
  <c r="BI21" i="7"/>
  <c r="BH21" i="7"/>
  <c r="BG21" i="7"/>
  <c r="BF21" i="7"/>
  <c r="BE21" i="7"/>
  <c r="BD21" i="7"/>
  <c r="BC21" i="7"/>
  <c r="BA21" i="7"/>
  <c r="AZ21" i="7"/>
  <c r="BI20" i="7"/>
  <c r="BH20" i="7"/>
  <c r="BG20" i="7"/>
  <c r="BF20" i="7"/>
  <c r="BE20" i="7"/>
  <c r="BD20" i="7"/>
  <c r="BA20" i="7"/>
  <c r="AZ20" i="7"/>
  <c r="BC20" i="7" s="1"/>
  <c r="BI19" i="7"/>
  <c r="BH19" i="7"/>
  <c r="BG19" i="7"/>
  <c r="BF19" i="7"/>
  <c r="BE19" i="7"/>
  <c r="BA19" i="7"/>
  <c r="BD19" i="7" s="1"/>
  <c r="AZ19" i="7"/>
  <c r="BC19" i="7" s="1"/>
  <c r="BI18" i="7"/>
  <c r="BH18" i="7"/>
  <c r="BG18" i="7"/>
  <c r="BF18" i="7"/>
  <c r="BE18" i="7"/>
  <c r="BC18" i="7"/>
  <c r="BA18" i="7"/>
  <c r="BD18" i="7" s="1"/>
  <c r="AZ18" i="7"/>
  <c r="BI17" i="7"/>
  <c r="BH17" i="7"/>
  <c r="BG17" i="7"/>
  <c r="BF17" i="7"/>
  <c r="BE17" i="7"/>
  <c r="BD17" i="7"/>
  <c r="BC17" i="7"/>
  <c r="BA17" i="7"/>
  <c r="AZ17" i="7"/>
  <c r="BI16" i="7"/>
  <c r="BH16" i="7"/>
  <c r="BG16" i="7"/>
  <c r="BF16" i="7"/>
  <c r="BE16" i="7"/>
  <c r="BD16" i="7"/>
  <c r="BA16" i="7"/>
  <c r="AZ16" i="7"/>
  <c r="BC16" i="7" s="1"/>
  <c r="BI15" i="7"/>
  <c r="BH15" i="7"/>
  <c r="BG15" i="7"/>
  <c r="BF15" i="7"/>
  <c r="BE15" i="7"/>
  <c r="BA15" i="7"/>
  <c r="BD15" i="7" s="1"/>
  <c r="AZ15" i="7"/>
  <c r="BC15" i="7" s="1"/>
  <c r="BI13" i="7"/>
  <c r="BH13" i="7"/>
  <c r="BG13" i="7"/>
  <c r="BF13" i="7"/>
  <c r="BE13" i="7"/>
  <c r="BC13" i="7"/>
  <c r="BA13" i="7"/>
  <c r="BD13" i="7" s="1"/>
  <c r="AZ13" i="7"/>
  <c r="BI12" i="7"/>
  <c r="BH12" i="7"/>
  <c r="BG12" i="7"/>
  <c r="BF12" i="7"/>
  <c r="BE12" i="7"/>
  <c r="BD12" i="7"/>
  <c r="BA12" i="7"/>
  <c r="AZ12" i="7"/>
  <c r="BC12" i="7" s="1"/>
  <c r="BI11" i="7"/>
  <c r="BH11" i="7"/>
  <c r="BG11" i="7"/>
  <c r="BF11" i="7"/>
  <c r="BE11" i="7"/>
  <c r="BA11" i="7"/>
  <c r="BD11" i="7" s="1"/>
  <c r="AZ11" i="7"/>
  <c r="BC11" i="7" s="1"/>
  <c r="BI10" i="7"/>
  <c r="BH10" i="7"/>
  <c r="BG10" i="7"/>
  <c r="BF10" i="7"/>
  <c r="BE10" i="7"/>
  <c r="BA10" i="7"/>
  <c r="BD10" i="7" s="1"/>
  <c r="AZ10" i="7"/>
  <c r="BC10" i="7" s="1"/>
  <c r="BI8" i="7"/>
  <c r="BH8" i="7"/>
  <c r="BG8" i="7"/>
  <c r="BF8" i="7"/>
  <c r="BE8" i="7"/>
  <c r="BC8" i="7"/>
  <c r="BA8" i="7"/>
  <c r="BD8" i="7" s="1"/>
  <c r="AZ8" i="7"/>
  <c r="BI7" i="7"/>
  <c r="BH7" i="7"/>
  <c r="BG7" i="7"/>
  <c r="BF7" i="7"/>
  <c r="BE7" i="7"/>
  <c r="BD7" i="7"/>
  <c r="BA7" i="7"/>
  <c r="AZ7" i="7"/>
  <c r="BC7" i="7" s="1"/>
  <c r="BI6" i="7"/>
  <c r="BH6" i="7"/>
  <c r="BG6" i="7"/>
  <c r="BF6" i="7"/>
  <c r="BE6" i="7"/>
  <c r="BA6" i="7"/>
  <c r="BD6" i="7" s="1"/>
  <c r="AZ6" i="7"/>
  <c r="BC6" i="7" s="1"/>
  <c r="BI5" i="7"/>
  <c r="BH5" i="7"/>
  <c r="BG5" i="7"/>
  <c r="BF5" i="7"/>
  <c r="BE5" i="7"/>
  <c r="BA5" i="7"/>
  <c r="BD5" i="7" s="1"/>
  <c r="AZ5" i="7"/>
  <c r="BC5" i="7" s="1"/>
  <c r="BI4" i="7"/>
  <c r="BH4" i="7"/>
  <c r="BG4" i="7"/>
  <c r="BF4" i="7"/>
  <c r="BE4" i="7"/>
  <c r="BC4" i="7"/>
  <c r="BA4" i="7"/>
  <c r="BD4" i="7" s="1"/>
  <c r="AZ4" i="7"/>
  <c r="BI3" i="7"/>
  <c r="BH3" i="7"/>
  <c r="BG3" i="7"/>
  <c r="BF3" i="7"/>
  <c r="BE3" i="7"/>
  <c r="BD3" i="7"/>
  <c r="BA3" i="7"/>
  <c r="AZ3" i="7"/>
  <c r="BC3" i="7" s="1"/>
  <c r="AU227" i="4"/>
  <c r="AV227" i="4"/>
  <c r="AU228" i="4"/>
  <c r="AV228" i="4"/>
  <c r="AU229" i="4"/>
  <c r="AV229" i="4"/>
  <c r="AU230" i="4"/>
  <c r="AV230" i="4"/>
  <c r="AV226" i="4"/>
  <c r="AU226" i="4"/>
  <c r="AU178" i="4"/>
  <c r="AV178" i="4"/>
  <c r="AU179" i="4"/>
  <c r="AV179" i="4"/>
  <c r="AU180" i="4"/>
  <c r="AV180" i="4"/>
  <c r="AU181" i="4"/>
  <c r="AV181" i="4"/>
  <c r="AU182" i="4"/>
  <c r="AV182" i="4"/>
  <c r="AU184" i="4"/>
  <c r="AV184" i="4"/>
  <c r="AU185" i="4"/>
  <c r="AV185" i="4"/>
  <c r="AU186" i="4"/>
  <c r="AV186" i="4"/>
  <c r="AU187" i="4"/>
  <c r="AV187" i="4"/>
  <c r="AU188" i="4"/>
  <c r="AV188" i="4"/>
  <c r="AU190" i="4"/>
  <c r="AV190" i="4"/>
  <c r="AU191" i="4"/>
  <c r="AV191" i="4"/>
  <c r="AU192" i="4"/>
  <c r="AV192" i="4"/>
  <c r="AU193" i="4"/>
  <c r="AV193" i="4"/>
  <c r="AU194" i="4"/>
  <c r="AV194" i="4"/>
  <c r="AU196" i="4"/>
  <c r="AV196" i="4"/>
  <c r="AU158" i="4"/>
  <c r="AV158" i="4"/>
  <c r="AU159" i="4"/>
  <c r="AV159" i="4"/>
  <c r="AU160" i="4"/>
  <c r="AV160" i="4"/>
  <c r="AU161" i="4"/>
  <c r="AV161" i="4"/>
  <c r="AU162" i="4"/>
  <c r="AV162" i="4"/>
  <c r="AU164" i="4"/>
  <c r="AV164" i="4"/>
  <c r="AU165" i="4"/>
  <c r="AV165" i="4"/>
  <c r="AU166" i="4"/>
  <c r="AV166" i="4"/>
  <c r="AU167" i="4"/>
  <c r="AV167" i="4"/>
  <c r="AU168" i="4"/>
  <c r="AV168" i="4"/>
  <c r="AU170" i="4"/>
  <c r="AV170" i="4"/>
  <c r="AU171" i="4"/>
  <c r="AV171" i="4"/>
  <c r="AU172" i="4"/>
  <c r="AV172" i="4"/>
  <c r="AU173" i="4"/>
  <c r="AV173" i="4"/>
  <c r="AU174" i="4"/>
  <c r="AV174" i="4"/>
  <c r="AU176" i="4"/>
  <c r="AV176" i="4"/>
  <c r="AU138" i="4"/>
  <c r="AV138" i="4"/>
  <c r="AU139" i="4"/>
  <c r="AV139" i="4"/>
  <c r="AU140" i="4"/>
  <c r="AV140" i="4"/>
  <c r="AU141" i="4"/>
  <c r="AV141" i="4"/>
  <c r="AU142" i="4"/>
  <c r="AV142" i="4"/>
  <c r="AU144" i="4"/>
  <c r="AV144" i="4"/>
  <c r="AU145" i="4"/>
  <c r="AV145" i="4"/>
  <c r="AU146" i="4"/>
  <c r="AV146" i="4"/>
  <c r="AU147" i="4"/>
  <c r="AV147" i="4"/>
  <c r="AU148" i="4"/>
  <c r="AV148" i="4"/>
  <c r="AU150" i="4"/>
  <c r="AV150" i="4"/>
  <c r="AU151" i="4"/>
  <c r="AV151" i="4"/>
  <c r="AU152" i="4"/>
  <c r="AV152" i="4"/>
  <c r="AU153" i="4"/>
  <c r="AV153" i="4"/>
  <c r="AU154" i="4"/>
  <c r="AV154" i="4"/>
  <c r="AU156" i="4"/>
  <c r="AV156" i="4"/>
  <c r="AU133" i="4"/>
  <c r="AU134" i="4"/>
  <c r="AV134" i="4"/>
  <c r="AU135" i="4"/>
  <c r="AV135" i="4"/>
  <c r="AU136" i="4"/>
  <c r="AV136" i="4"/>
  <c r="AU103" i="4"/>
  <c r="AV103" i="4"/>
  <c r="AU97" i="4"/>
  <c r="AV97" i="4"/>
  <c r="AU98" i="4"/>
  <c r="AV98" i="4"/>
  <c r="AU99" i="4"/>
  <c r="AV99" i="4"/>
  <c r="AU100" i="4"/>
  <c r="AV100" i="4"/>
  <c r="AU101" i="4"/>
  <c r="AV101" i="4"/>
  <c r="AU104" i="4"/>
  <c r="AV104" i="4"/>
  <c r="AU105" i="4"/>
  <c r="AV105" i="4"/>
  <c r="AU106" i="4"/>
  <c r="AV106" i="4"/>
  <c r="AU107" i="4"/>
  <c r="AV107" i="4"/>
  <c r="AU131" i="4"/>
  <c r="AU130" i="4"/>
  <c r="AU129" i="4"/>
  <c r="AU128" i="4"/>
  <c r="AU127" i="4"/>
  <c r="AU126" i="4"/>
  <c r="AU125" i="4"/>
  <c r="AU124" i="4"/>
  <c r="AU110" i="4"/>
  <c r="AU111" i="4"/>
  <c r="AU112" i="4"/>
  <c r="AU113" i="4"/>
  <c r="AU114" i="4"/>
  <c r="AU115" i="4"/>
  <c r="AU116" i="4"/>
  <c r="AU117" i="4"/>
  <c r="AU118" i="4"/>
  <c r="AU119" i="4"/>
  <c r="AU120" i="4"/>
  <c r="AU121" i="4"/>
  <c r="AU122" i="4"/>
  <c r="AU109" i="4"/>
  <c r="AU89" i="4"/>
  <c r="AV89" i="4"/>
  <c r="AU90" i="4"/>
  <c r="AV90" i="4"/>
  <c r="AU91" i="4"/>
  <c r="AV91" i="4"/>
  <c r="AU92" i="4"/>
  <c r="AV92" i="4"/>
  <c r="AU93" i="4"/>
  <c r="AV93" i="4"/>
  <c r="AU95" i="4"/>
  <c r="AV95" i="4"/>
  <c r="AV87" i="4"/>
  <c r="AU87" i="4"/>
  <c r="AV86" i="4"/>
  <c r="AU86" i="4"/>
  <c r="AV85" i="4"/>
  <c r="AU85" i="4"/>
  <c r="AV84" i="4"/>
  <c r="AU84" i="4"/>
  <c r="AV83" i="4"/>
  <c r="AU83" i="4"/>
  <c r="AV81" i="4"/>
  <c r="AU81" i="4"/>
  <c r="AV80" i="4"/>
  <c r="AU80" i="4"/>
  <c r="AV79" i="4"/>
  <c r="AU79" i="4"/>
  <c r="AV78" i="4"/>
  <c r="AU78" i="4"/>
  <c r="AV77" i="4"/>
  <c r="AU77" i="4"/>
  <c r="AV76" i="4"/>
  <c r="AU76" i="4"/>
  <c r="AU72" i="4"/>
  <c r="AU295" i="4" s="1"/>
  <c r="AV72" i="4"/>
  <c r="AU73" i="4"/>
  <c r="AU296" i="4" s="1"/>
  <c r="AV73" i="4"/>
  <c r="AU74" i="4"/>
  <c r="AU297" i="4" s="1"/>
  <c r="AV74" i="4"/>
  <c r="BH69" i="4"/>
  <c r="BH292" i="4" s="1"/>
  <c r="BI69" i="4"/>
  <c r="AV69" i="4" s="1"/>
  <c r="BJ69" i="4"/>
  <c r="BJ292" i="4" s="1"/>
  <c r="BK69" i="4"/>
  <c r="BK292" i="4" s="1"/>
  <c r="BN69" i="4"/>
  <c r="BN292" i="4" s="1"/>
  <c r="BH70" i="4"/>
  <c r="BH293" i="4" s="1"/>
  <c r="BI70" i="4"/>
  <c r="AV70" i="4" s="1"/>
  <c r="BJ70" i="4"/>
  <c r="BJ293" i="4" s="1"/>
  <c r="BK70" i="4"/>
  <c r="BK293" i="4" s="1"/>
  <c r="BN70" i="4"/>
  <c r="BN293" i="4" s="1"/>
  <c r="BH71" i="4"/>
  <c r="BH294" i="4" s="1"/>
  <c r="BI71" i="4"/>
  <c r="AV71" i="4" s="1"/>
  <c r="BJ71" i="4"/>
  <c r="BJ294" i="4" s="1"/>
  <c r="BK71" i="4"/>
  <c r="BK294" i="4" s="1"/>
  <c r="BN71" i="4"/>
  <c r="BN294" i="4" s="1"/>
  <c r="AW136" i="4" l="1"/>
  <c r="BI300" i="4"/>
  <c r="BH301" i="4"/>
  <c r="BH311" i="4"/>
  <c r="BI334" i="4"/>
  <c r="BI321" i="4"/>
  <c r="BI323" i="4"/>
  <c r="BI328" i="4"/>
  <c r="BI315" i="4"/>
  <c r="BH304" i="4"/>
  <c r="BI305" i="4"/>
  <c r="AV233" i="4"/>
  <c r="AW237" i="4"/>
  <c r="AW133" i="4"/>
  <c r="AW230" i="4"/>
  <c r="AW228" i="4"/>
  <c r="BI301" i="4"/>
  <c r="BH302" i="4"/>
  <c r="BH310" i="4"/>
  <c r="BI311" i="4"/>
  <c r="BH333" i="4"/>
  <c r="BH320" i="4"/>
  <c r="BH322" i="4"/>
  <c r="BH327" i="4"/>
  <c r="BH329" i="4"/>
  <c r="BH317" i="4"/>
  <c r="BI304" i="4"/>
  <c r="BH324" i="4"/>
  <c r="AU367" i="4"/>
  <c r="AU364" i="4"/>
  <c r="AW135" i="4"/>
  <c r="BH309" i="4"/>
  <c r="BI333" i="4"/>
  <c r="BI322" i="4"/>
  <c r="BI327" i="4"/>
  <c r="BH316" i="4"/>
  <c r="BI317" i="4"/>
  <c r="BH306" i="4"/>
  <c r="AW231" i="4"/>
  <c r="BH335" i="4"/>
  <c r="AV235" i="4"/>
  <c r="AU365" i="4"/>
  <c r="AU366" i="4"/>
  <c r="AW229" i="4"/>
  <c r="AW227" i="4"/>
  <c r="BH300" i="4"/>
  <c r="BI309" i="4"/>
  <c r="BH332" i="4"/>
  <c r="BH334" i="4"/>
  <c r="BH321" i="4"/>
  <c r="BH323" i="4"/>
  <c r="BH328" i="4"/>
  <c r="BH315" i="4"/>
  <c r="BI316" i="4"/>
  <c r="BH305" i="4"/>
  <c r="BI306" i="4"/>
  <c r="BH312" i="4"/>
  <c r="AV234" i="4"/>
  <c r="AU368" i="4"/>
  <c r="AU362" i="4"/>
  <c r="AW284" i="4"/>
  <c r="AW283" i="4"/>
  <c r="AU355" i="4"/>
  <c r="AU352" i="4"/>
  <c r="AU344" i="4"/>
  <c r="AW279" i="4"/>
  <c r="AU340" i="4"/>
  <c r="AV352" i="4"/>
  <c r="AV362" i="4"/>
  <c r="AV355" i="4"/>
  <c r="AU360" i="4"/>
  <c r="AV340" i="4"/>
  <c r="AV358" i="4"/>
  <c r="AV348" i="4"/>
  <c r="AV360" i="4"/>
  <c r="AU358" i="4"/>
  <c r="AV344" i="4"/>
  <c r="AU348" i="4"/>
  <c r="AW281" i="4"/>
  <c r="AW280" i="4"/>
  <c r="AW285" i="4"/>
  <c r="AW282" i="4"/>
  <c r="AW278" i="4"/>
  <c r="AW276" i="4"/>
  <c r="AV365" i="4"/>
  <c r="AW122" i="4"/>
  <c r="AV368" i="4"/>
  <c r="AW233" i="4"/>
  <c r="AW114" i="4"/>
  <c r="AV366" i="4"/>
  <c r="AW125" i="4"/>
  <c r="AW74" i="4"/>
  <c r="AW297" i="4" s="1"/>
  <c r="AV367" i="4"/>
  <c r="AV364" i="4"/>
  <c r="AW128" i="4"/>
  <c r="AW118" i="4"/>
  <c r="AW131" i="4"/>
  <c r="AW127" i="4"/>
  <c r="AW121" i="4"/>
  <c r="AW117" i="4"/>
  <c r="AW113" i="4"/>
  <c r="AW73" i="4"/>
  <c r="AW296" i="4" s="1"/>
  <c r="AW235" i="4"/>
  <c r="AW130" i="4"/>
  <c r="AW126" i="4"/>
  <c r="AW120" i="4"/>
  <c r="AW116" i="4"/>
  <c r="AW112" i="4"/>
  <c r="AW72" i="4"/>
  <c r="AW295" i="4" s="1"/>
  <c r="AW234" i="4"/>
  <c r="AW129" i="4"/>
  <c r="AW119" i="4"/>
  <c r="AW115" i="4"/>
  <c r="AW111" i="4"/>
  <c r="BI293" i="4"/>
  <c r="AV293" i="4"/>
  <c r="BI294" i="4"/>
  <c r="BI292" i="4"/>
  <c r="AV294" i="4"/>
  <c r="AV292" i="4"/>
  <c r="AV296" i="4"/>
  <c r="AV295" i="4"/>
  <c r="AV297" i="4"/>
  <c r="BJ308" i="4"/>
  <c r="AV121" i="4"/>
  <c r="AV116" i="4"/>
  <c r="AU305" i="4"/>
  <c r="AU315" i="4"/>
  <c r="AU328" i="4"/>
  <c r="AU310" i="4"/>
  <c r="AU311" i="4"/>
  <c r="AU334" i="4"/>
  <c r="AU350" i="4"/>
  <c r="AU338" i="4"/>
  <c r="AV117" i="4"/>
  <c r="BI332" i="4"/>
  <c r="BI324" i="4"/>
  <c r="AV324" i="4"/>
  <c r="BI335" i="4"/>
  <c r="AV335" i="4"/>
  <c r="BI312" i="4"/>
  <c r="AV312" i="4"/>
  <c r="AV357" i="4"/>
  <c r="AV354" i="4"/>
  <c r="AV351" i="4"/>
  <c r="AV343" i="4"/>
  <c r="AV347" i="4"/>
  <c r="AV339" i="4"/>
  <c r="AU333" i="4"/>
  <c r="AU327" i="4"/>
  <c r="AU309" i="4"/>
  <c r="AU322" i="4"/>
  <c r="AU317" i="4"/>
  <c r="AV346" i="4"/>
  <c r="AU342" i="4"/>
  <c r="AU324" i="4"/>
  <c r="AU335" i="4"/>
  <c r="AU312" i="4"/>
  <c r="AU357" i="4"/>
  <c r="AU354" i="4"/>
  <c r="AU351" i="4"/>
  <c r="AU343" i="4"/>
  <c r="AU347" i="4"/>
  <c r="AU339" i="4"/>
  <c r="AU304" i="4"/>
  <c r="AU332" i="4"/>
  <c r="AU321" i="4"/>
  <c r="AU301" i="4"/>
  <c r="AU323" i="4"/>
  <c r="AU306" i="4"/>
  <c r="AU346" i="4"/>
  <c r="AV124" i="4"/>
  <c r="BI302" i="4"/>
  <c r="BI310" i="4"/>
  <c r="BJ311" i="4"/>
  <c r="AV113" i="4"/>
  <c r="BI320" i="4"/>
  <c r="AV128" i="4"/>
  <c r="BI329" i="4"/>
  <c r="AU300" i="4"/>
  <c r="AU316" i="4"/>
  <c r="AU320" i="4"/>
  <c r="AU302" i="4"/>
  <c r="AU329" i="4"/>
  <c r="AV350" i="4"/>
  <c r="AV338" i="4"/>
  <c r="BC63" i="4" s="1"/>
  <c r="AV112" i="4"/>
  <c r="AV133" i="4"/>
  <c r="AV125" i="4"/>
  <c r="AV129" i="4"/>
  <c r="AV126" i="4"/>
  <c r="AV130" i="4"/>
  <c r="AV127" i="4"/>
  <c r="AV131" i="4"/>
  <c r="AV120" i="4"/>
  <c r="AV119" i="4"/>
  <c r="AV115" i="4"/>
  <c r="AV111" i="4"/>
  <c r="AV122" i="4"/>
  <c r="AV118" i="4"/>
  <c r="AV114" i="4"/>
  <c r="AV110" i="4"/>
  <c r="AV109" i="4"/>
  <c r="AW306" i="4" l="1"/>
  <c r="AV304" i="4"/>
  <c r="AW327" i="4"/>
  <c r="AW320" i="4"/>
  <c r="AW315" i="4"/>
  <c r="AW310" i="4"/>
  <c r="AW317" i="4"/>
  <c r="AW332" i="4"/>
  <c r="AW333" i="4"/>
  <c r="AW312" i="4"/>
  <c r="AW351" i="4"/>
  <c r="AW343" i="4"/>
  <c r="AW342" i="4"/>
  <c r="AW322" i="4"/>
  <c r="AW321" i="4"/>
  <c r="AW334" i="4"/>
  <c r="AW328" i="4"/>
  <c r="AW324" i="4"/>
  <c r="AW304" i="4"/>
  <c r="AW329" i="4"/>
  <c r="AW311" i="4"/>
  <c r="AW309" i="4"/>
  <c r="AW335" i="4"/>
  <c r="AW316" i="4"/>
  <c r="AW323" i="4"/>
  <c r="AW305" i="4"/>
  <c r="AW347" i="4"/>
  <c r="AW357" i="4"/>
  <c r="AW346" i="4"/>
  <c r="AW354" i="4"/>
  <c r="AW350" i="4"/>
  <c r="BC87" i="4"/>
  <c r="L14" i="8" s="1"/>
  <c r="BC147" i="4"/>
  <c r="L43" i="8" s="1"/>
  <c r="BC138" i="4"/>
  <c r="L34" i="8" s="1"/>
  <c r="BC167" i="4"/>
  <c r="L61" i="8" s="1"/>
  <c r="BC158" i="4"/>
  <c r="L52" i="8" s="1"/>
  <c r="BC187" i="4"/>
  <c r="L79" i="8" s="1"/>
  <c r="BC178" i="4"/>
  <c r="L70" i="8" s="1"/>
  <c r="BC198" i="4"/>
  <c r="L88" i="8" s="1"/>
  <c r="BC207" i="4"/>
  <c r="L97" i="8" s="1"/>
  <c r="BC217" i="4"/>
  <c r="L107" i="8" s="1"/>
  <c r="BC276" i="4"/>
  <c r="BC74" i="4"/>
  <c r="BC297" i="4" s="1"/>
  <c r="BC90" i="4"/>
  <c r="L17" i="8" s="1"/>
  <c r="BC98" i="4"/>
  <c r="L23" i="8" s="1"/>
  <c r="BC267" i="4"/>
  <c r="L141" i="8" s="1"/>
  <c r="BC258" i="4"/>
  <c r="L132" i="8" s="1"/>
  <c r="BC248" i="4"/>
  <c r="L122" i="8" s="1"/>
  <c r="BC239" i="4"/>
  <c r="L113" i="8" s="1"/>
  <c r="BC79" i="4"/>
  <c r="L6" i="8" s="1"/>
  <c r="BC148" i="4"/>
  <c r="L44" i="8" s="1"/>
  <c r="BC139" i="4"/>
  <c r="L35" i="8" s="1"/>
  <c r="BC168" i="4"/>
  <c r="L62" i="8" s="1"/>
  <c r="BC159" i="4"/>
  <c r="L53" i="8" s="1"/>
  <c r="BC188" i="4"/>
  <c r="L80" i="8" s="1"/>
  <c r="BC179" i="4"/>
  <c r="L71" i="8" s="1"/>
  <c r="BC199" i="4"/>
  <c r="L89" i="8" s="1"/>
  <c r="BC208" i="4"/>
  <c r="L98" i="8" s="1"/>
  <c r="BC218" i="4"/>
  <c r="L108" i="8" s="1"/>
  <c r="BC83" i="4"/>
  <c r="L10" i="8" s="1"/>
  <c r="BC91" i="4"/>
  <c r="L18" i="8" s="1"/>
  <c r="BC101" i="4"/>
  <c r="L26" i="8" s="1"/>
  <c r="BC234" i="4"/>
  <c r="BC266" i="4"/>
  <c r="L140" i="8" s="1"/>
  <c r="BC257" i="4"/>
  <c r="L131" i="8" s="1"/>
  <c r="BC247" i="4"/>
  <c r="L121" i="8" s="1"/>
  <c r="BC134" i="4"/>
  <c r="BC154" i="4"/>
  <c r="L50" i="8" s="1"/>
  <c r="BC145" i="4"/>
  <c r="L41" i="8" s="1"/>
  <c r="BC174" i="4"/>
  <c r="L68" i="8" s="1"/>
  <c r="BC165" i="4"/>
  <c r="L59" i="8" s="1"/>
  <c r="L86" i="8"/>
  <c r="BC185" i="4"/>
  <c r="L77" i="8" s="1"/>
  <c r="BC230" i="4"/>
  <c r="BC200" i="4"/>
  <c r="L90" i="8" s="1"/>
  <c r="BC210" i="4"/>
  <c r="L100" i="8" s="1"/>
  <c r="BC219" i="4"/>
  <c r="L109" i="8" s="1"/>
  <c r="BC80" i="4"/>
  <c r="L7" i="8" s="1"/>
  <c r="BC72" i="4"/>
  <c r="BC295" i="4" s="1"/>
  <c r="BC106" i="4"/>
  <c r="L31" i="8" s="1"/>
  <c r="BC103" i="4"/>
  <c r="L28" i="8" s="1"/>
  <c r="BC274" i="4"/>
  <c r="L148" i="8" s="1"/>
  <c r="BC265" i="4"/>
  <c r="L139" i="8" s="1"/>
  <c r="BC255" i="4"/>
  <c r="L129" i="8" s="1"/>
  <c r="BC246" i="4"/>
  <c r="L120" i="8" s="1"/>
  <c r="BC78" i="4"/>
  <c r="L5" i="8" s="1"/>
  <c r="BC81" i="4"/>
  <c r="L8" i="8" s="1"/>
  <c r="BC156" i="4"/>
  <c r="BC146" i="4"/>
  <c r="L42" i="8" s="1"/>
  <c r="BC176" i="4"/>
  <c r="BC166" i="4"/>
  <c r="L60" i="8" s="1"/>
  <c r="BC196" i="4"/>
  <c r="BC186" i="4"/>
  <c r="L78" i="8" s="1"/>
  <c r="BC229" i="4"/>
  <c r="BC201" i="4"/>
  <c r="L91" i="8" s="1"/>
  <c r="BC211" i="4"/>
  <c r="L101" i="8" s="1"/>
  <c r="BC220" i="4"/>
  <c r="L110" i="8" s="1"/>
  <c r="BC69" i="4"/>
  <c r="BC292" i="4" s="1"/>
  <c r="BC89" i="4"/>
  <c r="L16" i="8" s="1"/>
  <c r="BC99" i="4"/>
  <c r="L24" i="8" s="1"/>
  <c r="BC273" i="4"/>
  <c r="L147" i="8" s="1"/>
  <c r="BC264" i="4"/>
  <c r="L138" i="8" s="1"/>
  <c r="BC254" i="4"/>
  <c r="L128" i="8" s="1"/>
  <c r="BC245" i="4"/>
  <c r="L119" i="8" s="1"/>
  <c r="BC284" i="4"/>
  <c r="BC282" i="4"/>
  <c r="BC280" i="4"/>
  <c r="BC344" i="4" s="1"/>
  <c r="BC279" i="4"/>
  <c r="BC152" i="4"/>
  <c r="L48" i="8" s="1"/>
  <c r="BC142" i="4"/>
  <c r="L38" i="8" s="1"/>
  <c r="BC172" i="4"/>
  <c r="L66" i="8" s="1"/>
  <c r="BC162" i="4"/>
  <c r="L56" i="8" s="1"/>
  <c r="BC192" i="4"/>
  <c r="L84" i="8" s="1"/>
  <c r="BC182" i="4"/>
  <c r="L74" i="8" s="1"/>
  <c r="BC228" i="4"/>
  <c r="BC202" i="4"/>
  <c r="L92" i="8" s="1"/>
  <c r="BC212" i="4"/>
  <c r="L102" i="8" s="1"/>
  <c r="BC221" i="4"/>
  <c r="L111" i="8" s="1"/>
  <c r="BC85" i="4"/>
  <c r="L12" i="8" s="1"/>
  <c r="BC95" i="4"/>
  <c r="BC104" i="4"/>
  <c r="L29" i="8" s="1"/>
  <c r="BC231" i="4"/>
  <c r="BC272" i="4"/>
  <c r="L146" i="8" s="1"/>
  <c r="BC262" i="4"/>
  <c r="L136" i="8" s="1"/>
  <c r="BC253" i="4"/>
  <c r="L127" i="8" s="1"/>
  <c r="BC243" i="4"/>
  <c r="L117" i="8" s="1"/>
  <c r="BC70" i="4"/>
  <c r="BC293" i="4" s="1"/>
  <c r="BC84" i="4"/>
  <c r="L11" i="8" s="1"/>
  <c r="BC153" i="4"/>
  <c r="L49" i="8" s="1"/>
  <c r="BC144" i="4"/>
  <c r="L40" i="8" s="1"/>
  <c r="BC173" i="4"/>
  <c r="L67" i="8" s="1"/>
  <c r="BC164" i="4"/>
  <c r="L58" i="8" s="1"/>
  <c r="BC193" i="4"/>
  <c r="L85" i="8" s="1"/>
  <c r="BC184" i="4"/>
  <c r="L76" i="8" s="1"/>
  <c r="BC227" i="4"/>
  <c r="BC204" i="4"/>
  <c r="L94" i="8" s="1"/>
  <c r="BC213" i="4"/>
  <c r="L103" i="8" s="1"/>
  <c r="BC223" i="4"/>
  <c r="BC73" i="4"/>
  <c r="BC296" i="4" s="1"/>
  <c r="BC107" i="4"/>
  <c r="L32" i="8" s="1"/>
  <c r="BC97" i="4"/>
  <c r="L22" i="8" s="1"/>
  <c r="BC271" i="4"/>
  <c r="L145" i="8" s="1"/>
  <c r="BC261" i="4"/>
  <c r="L135" i="8" s="1"/>
  <c r="BC252" i="4"/>
  <c r="L126" i="8" s="1"/>
  <c r="BC242" i="4"/>
  <c r="L116" i="8" s="1"/>
  <c r="BC278" i="4"/>
  <c r="BC135" i="4"/>
  <c r="BC136" i="4"/>
  <c r="BC150" i="4"/>
  <c r="L46" i="8" s="1"/>
  <c r="BC140" i="4"/>
  <c r="L36" i="8" s="1"/>
  <c r="BC170" i="4"/>
  <c r="L64" i="8" s="1"/>
  <c r="BC160" i="4"/>
  <c r="L54" i="8" s="1"/>
  <c r="BC190" i="4"/>
  <c r="L82" i="8" s="1"/>
  <c r="BC180" i="4"/>
  <c r="L72" i="8" s="1"/>
  <c r="BC233" i="4"/>
  <c r="BC205" i="4"/>
  <c r="L95" i="8" s="1"/>
  <c r="BC214" i="4"/>
  <c r="L104" i="8" s="1"/>
  <c r="BC224" i="4"/>
  <c r="BC71" i="4"/>
  <c r="BC294" i="4" s="1"/>
  <c r="BC92" i="4"/>
  <c r="L19" i="8" s="1"/>
  <c r="BC100" i="4"/>
  <c r="L25" i="8" s="1"/>
  <c r="BC237" i="4"/>
  <c r="BC270" i="4"/>
  <c r="L144" i="8" s="1"/>
  <c r="BC260" i="4"/>
  <c r="L134" i="8" s="1"/>
  <c r="BC251" i="4"/>
  <c r="L125" i="8" s="1"/>
  <c r="BC241" i="4"/>
  <c r="L115" i="8" s="1"/>
  <c r="BC77" i="4"/>
  <c r="L4" i="8" s="1"/>
  <c r="BC86" i="4"/>
  <c r="L13" i="8" s="1"/>
  <c r="BC151" i="4"/>
  <c r="L47" i="8" s="1"/>
  <c r="BC141" i="4"/>
  <c r="L37" i="8" s="1"/>
  <c r="BC171" i="4"/>
  <c r="L65" i="8" s="1"/>
  <c r="BC161" i="4"/>
  <c r="L55" i="8" s="1"/>
  <c r="BC191" i="4"/>
  <c r="L83" i="8" s="1"/>
  <c r="BC181" i="4"/>
  <c r="L73" i="8" s="1"/>
  <c r="BC235" i="4"/>
  <c r="BC206" i="4"/>
  <c r="L96" i="8" s="1"/>
  <c r="BC216" i="4"/>
  <c r="L106" i="8" s="1"/>
  <c r="BC76" i="4"/>
  <c r="L3" i="8" s="1"/>
  <c r="BC93" i="4"/>
  <c r="L20" i="8" s="1"/>
  <c r="BC105" i="4"/>
  <c r="L30" i="8" s="1"/>
  <c r="BC226" i="4"/>
  <c r="BC268" i="4"/>
  <c r="L142" i="8" s="1"/>
  <c r="BC259" i="4"/>
  <c r="L133" i="8" s="1"/>
  <c r="BC249" i="4"/>
  <c r="L123" i="8" s="1"/>
  <c r="BC240" i="4"/>
  <c r="L114" i="8" s="1"/>
  <c r="BC285" i="4"/>
  <c r="BC283" i="4"/>
  <c r="BC358" i="4" s="1"/>
  <c r="BC281" i="4"/>
  <c r="BC116" i="4"/>
  <c r="BC362" i="4"/>
  <c r="BC360" i="4"/>
  <c r="AW360" i="4"/>
  <c r="AW355" i="4"/>
  <c r="BC355" i="4"/>
  <c r="AW358" i="4"/>
  <c r="BC352" i="4"/>
  <c r="AW344" i="4"/>
  <c r="AW352" i="4"/>
  <c r="BC348" i="4"/>
  <c r="AW348" i="4"/>
  <c r="AW340" i="4"/>
  <c r="BC340" i="4"/>
  <c r="AW362" i="4"/>
  <c r="BC121" i="4"/>
  <c r="AV328" i="4"/>
  <c r="BC110" i="4"/>
  <c r="AV301" i="4"/>
  <c r="BC129" i="4"/>
  <c r="AV334" i="4"/>
  <c r="BC113" i="4"/>
  <c r="AV320" i="4"/>
  <c r="BC109" i="4"/>
  <c r="AV300" i="4"/>
  <c r="BC122" i="4"/>
  <c r="AV305" i="4"/>
  <c r="BC120" i="4"/>
  <c r="AV316" i="4"/>
  <c r="BC126" i="4"/>
  <c r="AV322" i="4"/>
  <c r="BC111" i="4"/>
  <c r="AV309" i="4"/>
  <c r="BC114" i="4"/>
  <c r="AV321" i="4"/>
  <c r="BC115" i="4"/>
  <c r="AV327" i="4"/>
  <c r="BC127" i="4"/>
  <c r="AV323" i="4"/>
  <c r="BC125" i="4"/>
  <c r="AV311" i="4"/>
  <c r="BC112" i="4"/>
  <c r="AV310" i="4"/>
  <c r="BC131" i="4"/>
  <c r="AV306" i="4"/>
  <c r="BC118" i="4"/>
  <c r="AV333" i="4"/>
  <c r="BC119" i="4"/>
  <c r="AV315" i="4"/>
  <c r="BC130" i="4"/>
  <c r="AV317" i="4"/>
  <c r="BC133" i="4"/>
  <c r="AV342" i="4"/>
  <c r="BC128" i="4"/>
  <c r="AV329" i="4"/>
  <c r="BC124" i="4"/>
  <c r="AV302" i="4"/>
  <c r="BC117" i="4"/>
  <c r="AV332" i="4"/>
  <c r="AU65" i="4"/>
  <c r="AU66" i="4"/>
  <c r="AU67" i="4"/>
  <c r="AU70" i="4"/>
  <c r="AU69" i="4"/>
  <c r="AU292" i="4" s="1"/>
  <c r="AU71" i="4"/>
  <c r="AU64" i="4"/>
  <c r="BM66" i="4"/>
  <c r="BL66" i="4"/>
  <c r="BK66" i="4"/>
  <c r="BK331" i="4" s="1"/>
  <c r="BM67" i="4"/>
  <c r="BM319" i="4" s="1"/>
  <c r="BL67" i="4"/>
  <c r="BL319" i="4" s="1"/>
  <c r="BK67" i="4"/>
  <c r="BK319" i="4" s="1"/>
  <c r="BM64" i="4"/>
  <c r="BM299" i="4" s="1"/>
  <c r="BL64" i="4"/>
  <c r="BL299" i="4" s="1"/>
  <c r="BM63" i="4"/>
  <c r="BL63" i="4"/>
  <c r="BK63" i="4"/>
  <c r="BJ66" i="4"/>
  <c r="BI66" i="4"/>
  <c r="BH66" i="4"/>
  <c r="BH331" i="4" s="1"/>
  <c r="BJ67" i="4"/>
  <c r="BI67" i="4"/>
  <c r="BH67" i="4"/>
  <c r="BH319" i="4" s="1"/>
  <c r="BN64" i="4"/>
  <c r="BN299" i="4" s="1"/>
  <c r="BI64" i="4"/>
  <c r="BH64" i="4"/>
  <c r="BH299" i="4" s="1"/>
  <c r="BJ63" i="4"/>
  <c r="BN63" i="4"/>
  <c r="BI63" i="4"/>
  <c r="BH63" i="4"/>
  <c r="O2" i="6"/>
  <c r="M2" i="6"/>
  <c r="M7" i="6" s="1"/>
  <c r="AU58" i="4"/>
  <c r="AY58" i="4" s="1"/>
  <c r="AU57" i="4"/>
  <c r="AY57" i="4" s="1"/>
  <c r="AU56" i="4"/>
  <c r="AY56" i="4" s="1"/>
  <c r="AU55" i="4"/>
  <c r="AY55" i="4" s="1"/>
  <c r="BH57" i="4"/>
  <c r="BI57" i="4"/>
  <c r="BJ57" i="4"/>
  <c r="BK57" i="4"/>
  <c r="BN57" i="4"/>
  <c r="BH55" i="4"/>
  <c r="BI55" i="4"/>
  <c r="BJ55" i="4"/>
  <c r="BK55" i="4"/>
  <c r="BN55" i="4"/>
  <c r="BH56" i="4"/>
  <c r="BI56" i="4"/>
  <c r="BJ56" i="4"/>
  <c r="BK56" i="4"/>
  <c r="BN56" i="4"/>
  <c r="BH58" i="4"/>
  <c r="BI58" i="4"/>
  <c r="BJ58" i="4"/>
  <c r="BK58" i="4"/>
  <c r="BN58" i="4"/>
  <c r="AU43" i="4"/>
  <c r="AY43" i="4" s="1"/>
  <c r="AV43" i="4"/>
  <c r="BC43" i="4" s="1"/>
  <c r="BD43" i="4"/>
  <c r="AU47" i="4"/>
  <c r="AY47" i="4" s="1"/>
  <c r="AV47" i="4"/>
  <c r="BC47" i="4" s="1"/>
  <c r="BD47" i="4"/>
  <c r="AU48" i="4"/>
  <c r="AY48" i="4" s="1"/>
  <c r="AV48" i="4"/>
  <c r="BC48" i="4" s="1"/>
  <c r="BD48" i="4"/>
  <c r="AU49" i="4"/>
  <c r="AY49" i="4" s="1"/>
  <c r="AV49" i="4"/>
  <c r="BC49" i="4" s="1"/>
  <c r="BD49" i="4"/>
  <c r="AU50" i="4"/>
  <c r="AY50" i="4" s="1"/>
  <c r="AV50" i="4"/>
  <c r="BC50" i="4" s="1"/>
  <c r="BD50" i="4"/>
  <c r="AU51" i="4"/>
  <c r="AY51" i="4" s="1"/>
  <c r="AV51" i="4"/>
  <c r="BC51" i="4" s="1"/>
  <c r="BD51" i="4"/>
  <c r="AU34" i="4"/>
  <c r="AY34" i="4" s="1"/>
  <c r="AV34" i="4"/>
  <c r="BC34" i="4" s="1"/>
  <c r="BD34" i="4"/>
  <c r="AU35" i="4"/>
  <c r="AY35" i="4" s="1"/>
  <c r="AV35" i="4"/>
  <c r="BC35" i="4" s="1"/>
  <c r="BD35" i="4"/>
  <c r="AU39" i="4"/>
  <c r="AY39" i="4" s="1"/>
  <c r="AV39" i="4"/>
  <c r="BC39" i="4" s="1"/>
  <c r="BD39" i="4"/>
  <c r="AU40" i="4"/>
  <c r="AY40" i="4" s="1"/>
  <c r="AV40" i="4"/>
  <c r="BC40" i="4" s="1"/>
  <c r="BD40" i="4"/>
  <c r="AU41" i="4"/>
  <c r="AY41" i="4" s="1"/>
  <c r="AV41" i="4"/>
  <c r="BC41" i="4" s="1"/>
  <c r="BD41" i="4"/>
  <c r="AU42" i="4"/>
  <c r="AY42" i="4" s="1"/>
  <c r="AV42" i="4"/>
  <c r="BC42" i="4" s="1"/>
  <c r="BD42" i="4"/>
  <c r="BD33" i="4"/>
  <c r="AV33" i="4"/>
  <c r="BC33" i="4" s="1"/>
  <c r="AU33" i="4"/>
  <c r="AY33" i="4" s="1"/>
  <c r="BD32" i="4"/>
  <c r="AV32" i="4"/>
  <c r="BC32" i="4" s="1"/>
  <c r="AU32" i="4"/>
  <c r="AY32" i="4" s="1"/>
  <c r="AU16" i="4"/>
  <c r="AY16" i="4" s="1"/>
  <c r="AU17" i="4"/>
  <c r="AY17" i="4" s="1"/>
  <c r="AU18" i="4"/>
  <c r="AY18" i="4" s="1"/>
  <c r="AU19" i="4"/>
  <c r="AY19" i="4" s="1"/>
  <c r="AU23" i="4"/>
  <c r="AY23" i="4" s="1"/>
  <c r="AU24" i="4"/>
  <c r="AY24" i="4" s="1"/>
  <c r="AU25" i="4"/>
  <c r="AY25" i="4" s="1"/>
  <c r="AU26" i="4"/>
  <c r="AY26" i="4" s="1"/>
  <c r="AU27" i="4"/>
  <c r="AY27" i="4" s="1"/>
  <c r="AU15" i="4"/>
  <c r="AY15" i="4" s="1"/>
  <c r="AV12" i="4"/>
  <c r="BC12" i="4" s="1"/>
  <c r="AU12" i="4"/>
  <c r="AY12" i="4" s="1"/>
  <c r="AU3" i="4"/>
  <c r="AY3" i="4" s="1"/>
  <c r="AU4" i="4"/>
  <c r="AY4" i="4" s="1"/>
  <c r="AU5" i="4"/>
  <c r="AY5" i="4" s="1"/>
  <c r="AU6" i="4"/>
  <c r="AY6" i="4" s="1"/>
  <c r="AU7" i="4"/>
  <c r="AY7" i="4" s="1"/>
  <c r="AU8" i="4"/>
  <c r="AY8" i="4" s="1"/>
  <c r="AU9" i="4"/>
  <c r="AY9" i="4" s="1"/>
  <c r="AU10" i="4"/>
  <c r="AY10" i="4" s="1"/>
  <c r="AU2" i="4"/>
  <c r="AY2" i="4" s="1"/>
  <c r="AV24" i="4"/>
  <c r="BC24" i="4" s="1"/>
  <c r="BD24" i="4"/>
  <c r="AV25" i="4"/>
  <c r="BC25" i="4" s="1"/>
  <c r="BD25" i="4"/>
  <c r="AV26" i="4"/>
  <c r="BC26" i="4" s="1"/>
  <c r="BD26" i="4"/>
  <c r="AV27" i="4"/>
  <c r="BC27" i="4" s="1"/>
  <c r="BD27" i="4"/>
  <c r="BH3" i="4"/>
  <c r="BI3" i="4"/>
  <c r="BJ3" i="4"/>
  <c r="BK3" i="4"/>
  <c r="BH4" i="4"/>
  <c r="BI4" i="4"/>
  <c r="BJ4" i="4"/>
  <c r="BK4" i="4"/>
  <c r="BH5" i="4"/>
  <c r="BI5" i="4"/>
  <c r="BJ5" i="4"/>
  <c r="BK5" i="4"/>
  <c r="BH6" i="4"/>
  <c r="BI6" i="4"/>
  <c r="BJ6" i="4"/>
  <c r="BK6" i="4"/>
  <c r="BH7" i="4"/>
  <c r="BI7" i="4"/>
  <c r="BJ7" i="4"/>
  <c r="BK7" i="4"/>
  <c r="BH8" i="4"/>
  <c r="BI8" i="4"/>
  <c r="BJ8" i="4"/>
  <c r="BK8" i="4"/>
  <c r="BH9" i="4"/>
  <c r="BI9" i="4"/>
  <c r="BJ9" i="4"/>
  <c r="BK9" i="4"/>
  <c r="BH10" i="4"/>
  <c r="BI10" i="4"/>
  <c r="BJ10" i="4"/>
  <c r="BK10" i="4"/>
  <c r="BD23" i="4"/>
  <c r="AV23" i="4"/>
  <c r="BC23" i="4" s="1"/>
  <c r="BD19" i="4"/>
  <c r="AV19" i="4"/>
  <c r="BC19" i="4" s="1"/>
  <c r="BD18" i="4"/>
  <c r="AV18" i="4"/>
  <c r="BC18" i="4" s="1"/>
  <c r="BD17" i="4"/>
  <c r="AV17" i="4"/>
  <c r="BC17" i="4" s="1"/>
  <c r="BD16" i="4"/>
  <c r="AV16" i="4"/>
  <c r="BC16" i="4" s="1"/>
  <c r="BD15" i="4"/>
  <c r="AV15" i="4"/>
  <c r="BC15" i="4" s="1"/>
  <c r="BC328" i="4" l="1"/>
  <c r="BC339" i="4"/>
  <c r="BC302" i="4"/>
  <c r="BC342" i="4"/>
  <c r="BC315" i="4"/>
  <c r="BC306" i="4"/>
  <c r="BC311" i="4"/>
  <c r="BC327" i="4"/>
  <c r="BC309" i="4"/>
  <c r="BC316" i="4"/>
  <c r="BC300" i="4"/>
  <c r="BC334" i="4"/>
  <c r="BC304" i="4"/>
  <c r="BC350" i="4"/>
  <c r="BC364" i="4"/>
  <c r="BC366" i="4"/>
  <c r="BC324" i="4"/>
  <c r="BC312" i="4"/>
  <c r="BC346" i="4"/>
  <c r="BC347" i="4"/>
  <c r="BC343" i="4"/>
  <c r="BC338" i="4"/>
  <c r="BC335" i="4"/>
  <c r="BC332" i="4"/>
  <c r="BC329" i="4"/>
  <c r="BC317" i="4"/>
  <c r="BC333" i="4"/>
  <c r="BC310" i="4"/>
  <c r="BC323" i="4"/>
  <c r="BC321" i="4"/>
  <c r="BC322" i="4"/>
  <c r="BC305" i="4"/>
  <c r="BC320" i="4"/>
  <c r="BC301" i="4"/>
  <c r="BC368" i="4"/>
  <c r="BC367" i="4"/>
  <c r="BC357" i="4"/>
  <c r="BC351" i="4"/>
  <c r="BC365" i="4"/>
  <c r="BC354" i="4"/>
  <c r="BB63" i="4"/>
  <c r="BE278" i="4"/>
  <c r="BE285" i="4"/>
  <c r="BE282" i="4"/>
  <c r="BE279" i="4"/>
  <c r="BE281" i="4"/>
  <c r="BE284" i="4"/>
  <c r="BE280" i="4"/>
  <c r="BE283" i="4"/>
  <c r="BD279" i="4"/>
  <c r="BD281" i="4"/>
  <c r="BD284" i="4"/>
  <c r="BD280" i="4"/>
  <c r="BD285" i="4"/>
  <c r="BD282" i="4"/>
  <c r="BD283" i="4"/>
  <c r="BD278" i="4"/>
  <c r="BE276" i="4"/>
  <c r="BD276" i="4"/>
  <c r="BE239" i="4"/>
  <c r="N113" i="8" s="1"/>
  <c r="BE241" i="4"/>
  <c r="N115" i="8" s="1"/>
  <c r="BE246" i="4"/>
  <c r="N120" i="8" s="1"/>
  <c r="BE255" i="4"/>
  <c r="N129" i="8" s="1"/>
  <c r="BE258" i="4"/>
  <c r="N132" i="8" s="1"/>
  <c r="BE260" i="4"/>
  <c r="N134" i="8" s="1"/>
  <c r="BE262" i="4"/>
  <c r="N136" i="8" s="1"/>
  <c r="BE265" i="4"/>
  <c r="N139" i="8" s="1"/>
  <c r="BE270" i="4"/>
  <c r="N144" i="8" s="1"/>
  <c r="BE272" i="4"/>
  <c r="N146" i="8" s="1"/>
  <c r="BE243" i="4"/>
  <c r="N117" i="8" s="1"/>
  <c r="BE248" i="4"/>
  <c r="N122" i="8" s="1"/>
  <c r="BE251" i="4"/>
  <c r="N125" i="8" s="1"/>
  <c r="BE253" i="4"/>
  <c r="N127" i="8" s="1"/>
  <c r="BE267" i="4"/>
  <c r="N141" i="8" s="1"/>
  <c r="BE274" i="4"/>
  <c r="N148" i="8" s="1"/>
  <c r="BE240" i="4"/>
  <c r="N114" i="8" s="1"/>
  <c r="BE242" i="4"/>
  <c r="N116" i="8" s="1"/>
  <c r="BE245" i="4"/>
  <c r="N119" i="8" s="1"/>
  <c r="BE247" i="4"/>
  <c r="N121" i="8" s="1"/>
  <c r="BE249" i="4"/>
  <c r="N123" i="8" s="1"/>
  <c r="BE252" i="4"/>
  <c r="N126" i="8" s="1"/>
  <c r="BE254" i="4"/>
  <c r="N128" i="8" s="1"/>
  <c r="BE257" i="4"/>
  <c r="N131" i="8" s="1"/>
  <c r="BE259" i="4"/>
  <c r="N133" i="8" s="1"/>
  <c r="BE261" i="4"/>
  <c r="N135" i="8" s="1"/>
  <c r="BE264" i="4"/>
  <c r="N138" i="8" s="1"/>
  <c r="BE266" i="4"/>
  <c r="N140" i="8" s="1"/>
  <c r="BE268" i="4"/>
  <c r="N142" i="8" s="1"/>
  <c r="BE271" i="4"/>
  <c r="N145" i="8" s="1"/>
  <c r="BE273" i="4"/>
  <c r="N147" i="8" s="1"/>
  <c r="BD240" i="4"/>
  <c r="M114" i="8" s="1"/>
  <c r="BD242" i="4"/>
  <c r="M116" i="8" s="1"/>
  <c r="BD245" i="4"/>
  <c r="M119" i="8" s="1"/>
  <c r="BD247" i="4"/>
  <c r="M121" i="8" s="1"/>
  <c r="BD249" i="4"/>
  <c r="M123" i="8" s="1"/>
  <c r="BD252" i="4"/>
  <c r="M126" i="8" s="1"/>
  <c r="BD254" i="4"/>
  <c r="M128" i="8" s="1"/>
  <c r="BD257" i="4"/>
  <c r="M131" i="8" s="1"/>
  <c r="BD259" i="4"/>
  <c r="M133" i="8" s="1"/>
  <c r="BD261" i="4"/>
  <c r="M135" i="8" s="1"/>
  <c r="BD264" i="4"/>
  <c r="M138" i="8" s="1"/>
  <c r="BD266" i="4"/>
  <c r="M140" i="8" s="1"/>
  <c r="BD268" i="4"/>
  <c r="M142" i="8" s="1"/>
  <c r="BD271" i="4"/>
  <c r="M145" i="8" s="1"/>
  <c r="BD273" i="4"/>
  <c r="M147" i="8" s="1"/>
  <c r="BD241" i="4"/>
  <c r="M115" i="8" s="1"/>
  <c r="BD243" i="4"/>
  <c r="M117" i="8" s="1"/>
  <c r="BD246" i="4"/>
  <c r="M120" i="8" s="1"/>
  <c r="BD248" i="4"/>
  <c r="M122" i="8" s="1"/>
  <c r="BD251" i="4"/>
  <c r="M125" i="8" s="1"/>
  <c r="BD253" i="4"/>
  <c r="M127" i="8" s="1"/>
  <c r="BD255" i="4"/>
  <c r="M129" i="8" s="1"/>
  <c r="BD258" i="4"/>
  <c r="M132" i="8" s="1"/>
  <c r="BD260" i="4"/>
  <c r="M134" i="8" s="1"/>
  <c r="BD262" i="4"/>
  <c r="M136" i="8" s="1"/>
  <c r="BD265" i="4"/>
  <c r="M139" i="8" s="1"/>
  <c r="BD267" i="4"/>
  <c r="M141" i="8" s="1"/>
  <c r="BD270" i="4"/>
  <c r="M144" i="8" s="1"/>
  <c r="BD272" i="4"/>
  <c r="M146" i="8" s="1"/>
  <c r="BD274" i="4"/>
  <c r="M148" i="8" s="1"/>
  <c r="BD239" i="4"/>
  <c r="M113" i="8" s="1"/>
  <c r="AW66" i="4"/>
  <c r="AW331" i="4" s="1"/>
  <c r="AY63" i="4" s="1"/>
  <c r="AW65" i="4"/>
  <c r="AW308" i="4" s="1"/>
  <c r="AU293" i="4"/>
  <c r="AW70" i="4"/>
  <c r="AW293" i="4" s="1"/>
  <c r="AW67" i="4"/>
  <c r="AW319" i="4" s="1"/>
  <c r="AU294" i="4"/>
  <c r="AW71" i="4"/>
  <c r="AW294" i="4" s="1"/>
  <c r="AU308" i="4"/>
  <c r="BJ331" i="4"/>
  <c r="AU319" i="4"/>
  <c r="BJ319" i="4"/>
  <c r="AU331" i="4"/>
  <c r="BL331" i="4"/>
  <c r="BD223" i="4"/>
  <c r="BD218" i="4"/>
  <c r="M108" i="8" s="1"/>
  <c r="BD213" i="4"/>
  <c r="M103" i="8" s="1"/>
  <c r="BD208" i="4"/>
  <c r="M98" i="8" s="1"/>
  <c r="BD204" i="4"/>
  <c r="M94" i="8" s="1"/>
  <c r="BD199" i="4"/>
  <c r="M89" i="8" s="1"/>
  <c r="BD221" i="4"/>
  <c r="M111" i="8" s="1"/>
  <c r="BD217" i="4"/>
  <c r="M107" i="8" s="1"/>
  <c r="BD212" i="4"/>
  <c r="M102" i="8" s="1"/>
  <c r="BD207" i="4"/>
  <c r="M97" i="8" s="1"/>
  <c r="BD202" i="4"/>
  <c r="M92" i="8" s="1"/>
  <c r="BD198" i="4"/>
  <c r="M88" i="8" s="1"/>
  <c r="BD200" i="4"/>
  <c r="M90" i="8" s="1"/>
  <c r="BD224" i="4"/>
  <c r="BD220" i="4"/>
  <c r="M110" i="8" s="1"/>
  <c r="BD216" i="4"/>
  <c r="M106" i="8" s="1"/>
  <c r="BD211" i="4"/>
  <c r="M101" i="8" s="1"/>
  <c r="BD206" i="4"/>
  <c r="M96" i="8" s="1"/>
  <c r="BD201" i="4"/>
  <c r="M91" i="8" s="1"/>
  <c r="BD219" i="4"/>
  <c r="M109" i="8" s="1"/>
  <c r="BD214" i="4"/>
  <c r="M104" i="8" s="1"/>
  <c r="BD210" i="4"/>
  <c r="M100" i="8" s="1"/>
  <c r="BD205" i="4"/>
  <c r="M95" i="8" s="1"/>
  <c r="BM331" i="4"/>
  <c r="BE221" i="4"/>
  <c r="N111" i="8" s="1"/>
  <c r="BE217" i="4"/>
  <c r="N107" i="8" s="1"/>
  <c r="BE212" i="4"/>
  <c r="N102" i="8" s="1"/>
  <c r="BE207" i="4"/>
  <c r="N97" i="8" s="1"/>
  <c r="BE202" i="4"/>
  <c r="N92" i="8" s="1"/>
  <c r="BE198" i="4"/>
  <c r="N88" i="8" s="1"/>
  <c r="BE223" i="4"/>
  <c r="BE199" i="4"/>
  <c r="N89" i="8" s="1"/>
  <c r="BE224" i="4"/>
  <c r="BE220" i="4"/>
  <c r="N110" i="8" s="1"/>
  <c r="BE216" i="4"/>
  <c r="N106" i="8" s="1"/>
  <c r="BE211" i="4"/>
  <c r="N101" i="8" s="1"/>
  <c r="BE206" i="4"/>
  <c r="N96" i="8" s="1"/>
  <c r="BE201" i="4"/>
  <c r="N91" i="8" s="1"/>
  <c r="BE219" i="4"/>
  <c r="N109" i="8" s="1"/>
  <c r="BE214" i="4"/>
  <c r="N104" i="8" s="1"/>
  <c r="BE210" i="4"/>
  <c r="N100" i="8" s="1"/>
  <c r="BE205" i="4"/>
  <c r="N95" i="8" s="1"/>
  <c r="BE200" i="4"/>
  <c r="N90" i="8" s="1"/>
  <c r="BE218" i="4"/>
  <c r="N108" i="8" s="1"/>
  <c r="BE213" i="4"/>
  <c r="N103" i="8" s="1"/>
  <c r="BE208" i="4"/>
  <c r="N98" i="8" s="1"/>
  <c r="BE204" i="4"/>
  <c r="N94" i="8" s="1"/>
  <c r="AV64" i="4"/>
  <c r="BI299" i="4"/>
  <c r="AV66" i="4"/>
  <c r="BI331" i="4"/>
  <c r="AV67" i="4"/>
  <c r="BI319" i="4"/>
  <c r="AU299" i="4"/>
  <c r="BE237" i="4"/>
  <c r="BE234" i="4"/>
  <c r="BE231" i="4"/>
  <c r="BE235" i="4"/>
  <c r="BE233" i="4"/>
  <c r="BD235" i="4"/>
  <c r="BD237" i="4"/>
  <c r="BD234" i="4"/>
  <c r="BD231" i="4"/>
  <c r="BD233" i="4"/>
  <c r="BD226" i="4"/>
  <c r="BD230" i="4"/>
  <c r="BD229" i="4"/>
  <c r="BD227" i="4"/>
  <c r="BD228" i="4"/>
  <c r="BE228" i="4"/>
  <c r="BE230" i="4"/>
  <c r="BE227" i="4"/>
  <c r="BE229" i="4"/>
  <c r="BE226" i="4"/>
  <c r="BD180" i="4"/>
  <c r="M72" i="8" s="1"/>
  <c r="BD182" i="4"/>
  <c r="M74" i="8" s="1"/>
  <c r="BD186" i="4"/>
  <c r="M78" i="8" s="1"/>
  <c r="BD178" i="4"/>
  <c r="M70" i="8" s="1"/>
  <c r="BD181" i="4"/>
  <c r="M73" i="8" s="1"/>
  <c r="BD190" i="4"/>
  <c r="M82" i="8" s="1"/>
  <c r="BD184" i="4"/>
  <c r="M76" i="8" s="1"/>
  <c r="BD187" i="4"/>
  <c r="M79" i="8" s="1"/>
  <c r="BD191" i="4"/>
  <c r="M83" i="8" s="1"/>
  <c r="BD194" i="4"/>
  <c r="M86" i="8" s="1"/>
  <c r="BD188" i="4"/>
  <c r="M80" i="8" s="1"/>
  <c r="BD192" i="4"/>
  <c r="M84" i="8" s="1"/>
  <c r="BD196" i="4"/>
  <c r="BD179" i="4"/>
  <c r="M71" i="8" s="1"/>
  <c r="BD185" i="4"/>
  <c r="M77" i="8" s="1"/>
  <c r="BD193" i="4"/>
  <c r="M85" i="8" s="1"/>
  <c r="BE179" i="4"/>
  <c r="N71" i="8" s="1"/>
  <c r="BE181" i="4"/>
  <c r="N73" i="8" s="1"/>
  <c r="BE185" i="4"/>
  <c r="N77" i="8" s="1"/>
  <c r="BE190" i="4"/>
  <c r="N82" i="8" s="1"/>
  <c r="BE193" i="4"/>
  <c r="N85" i="8" s="1"/>
  <c r="BE184" i="4"/>
  <c r="N76" i="8" s="1"/>
  <c r="BE187" i="4"/>
  <c r="N79" i="8" s="1"/>
  <c r="BE191" i="4"/>
  <c r="N83" i="8" s="1"/>
  <c r="BE194" i="4"/>
  <c r="N86" i="8" s="1"/>
  <c r="BE178" i="4"/>
  <c r="N70" i="8" s="1"/>
  <c r="BE192" i="4"/>
  <c r="N84" i="8" s="1"/>
  <c r="BE180" i="4"/>
  <c r="N72" i="8" s="1"/>
  <c r="BE182" i="4"/>
  <c r="N74" i="8" s="1"/>
  <c r="BE186" i="4"/>
  <c r="N78" i="8" s="1"/>
  <c r="BE188" i="4"/>
  <c r="N80" i="8" s="1"/>
  <c r="BE196" i="4"/>
  <c r="BD164" i="4"/>
  <c r="M58" i="8" s="1"/>
  <c r="BD167" i="4"/>
  <c r="M61" i="8" s="1"/>
  <c r="BD170" i="4"/>
  <c r="M64" i="8" s="1"/>
  <c r="BD176" i="4"/>
  <c r="BD160" i="4"/>
  <c r="M54" i="8" s="1"/>
  <c r="BD166" i="4"/>
  <c r="M60" i="8" s="1"/>
  <c r="BD161" i="4"/>
  <c r="M55" i="8" s="1"/>
  <c r="BD168" i="4"/>
  <c r="M62" i="8" s="1"/>
  <c r="BD174" i="4"/>
  <c r="M68" i="8" s="1"/>
  <c r="BD159" i="4"/>
  <c r="M53" i="8" s="1"/>
  <c r="BD162" i="4"/>
  <c r="M56" i="8" s="1"/>
  <c r="BD165" i="4"/>
  <c r="M59" i="8" s="1"/>
  <c r="BD171" i="4"/>
  <c r="M65" i="8" s="1"/>
  <c r="BD173" i="4"/>
  <c r="M67" i="8" s="1"/>
  <c r="BD158" i="4"/>
  <c r="M52" i="8" s="1"/>
  <c r="BD172" i="4"/>
  <c r="M66" i="8" s="1"/>
  <c r="BE158" i="4"/>
  <c r="N52" i="8" s="1"/>
  <c r="BE161" i="4"/>
  <c r="N55" i="8" s="1"/>
  <c r="BE168" i="4"/>
  <c r="N62" i="8" s="1"/>
  <c r="BE172" i="4"/>
  <c r="N66" i="8" s="1"/>
  <c r="BE174" i="4"/>
  <c r="N68" i="8" s="1"/>
  <c r="BE162" i="4"/>
  <c r="N56" i="8" s="1"/>
  <c r="BE166" i="4"/>
  <c r="N60" i="8" s="1"/>
  <c r="BE164" i="4"/>
  <c r="N58" i="8" s="1"/>
  <c r="BE167" i="4"/>
  <c r="N61" i="8" s="1"/>
  <c r="BE170" i="4"/>
  <c r="N64" i="8" s="1"/>
  <c r="BE176" i="4"/>
  <c r="BE159" i="4"/>
  <c r="N53" i="8" s="1"/>
  <c r="BE165" i="4"/>
  <c r="N59" i="8" s="1"/>
  <c r="BE171" i="4"/>
  <c r="N65" i="8" s="1"/>
  <c r="BE160" i="4"/>
  <c r="N54" i="8" s="1"/>
  <c r="BE173" i="4"/>
  <c r="N67" i="8" s="1"/>
  <c r="BE138" i="4"/>
  <c r="N34" i="8" s="1"/>
  <c r="BE142" i="4"/>
  <c r="N38" i="8" s="1"/>
  <c r="BE147" i="4"/>
  <c r="N43" i="8" s="1"/>
  <c r="BE152" i="4"/>
  <c r="N48" i="8" s="1"/>
  <c r="BE139" i="4"/>
  <c r="N35" i="8" s="1"/>
  <c r="BE148" i="4"/>
  <c r="N44" i="8" s="1"/>
  <c r="BE140" i="4"/>
  <c r="N36" i="8" s="1"/>
  <c r="BE145" i="4"/>
  <c r="N41" i="8" s="1"/>
  <c r="BE150" i="4"/>
  <c r="N46" i="8" s="1"/>
  <c r="BE154" i="4"/>
  <c r="N50" i="8" s="1"/>
  <c r="BE141" i="4"/>
  <c r="N37" i="8" s="1"/>
  <c r="BE146" i="4"/>
  <c r="N42" i="8" s="1"/>
  <c r="BE151" i="4"/>
  <c r="N47" i="8" s="1"/>
  <c r="BE156" i="4"/>
  <c r="BE144" i="4"/>
  <c r="N40" i="8" s="1"/>
  <c r="BE153" i="4"/>
  <c r="N49" i="8" s="1"/>
  <c r="BD140" i="4"/>
  <c r="M36" i="8" s="1"/>
  <c r="BD145" i="4"/>
  <c r="M41" i="8" s="1"/>
  <c r="BD150" i="4"/>
  <c r="M46" i="8" s="1"/>
  <c r="BD154" i="4"/>
  <c r="M50" i="8" s="1"/>
  <c r="BD147" i="4"/>
  <c r="M43" i="8" s="1"/>
  <c r="BD141" i="4"/>
  <c r="M37" i="8" s="1"/>
  <c r="BD146" i="4"/>
  <c r="M42" i="8" s="1"/>
  <c r="BD151" i="4"/>
  <c r="M47" i="8" s="1"/>
  <c r="BD156" i="4"/>
  <c r="BD142" i="4"/>
  <c r="M38" i="8" s="1"/>
  <c r="BD139" i="4"/>
  <c r="M35" i="8" s="1"/>
  <c r="BD144" i="4"/>
  <c r="M40" i="8" s="1"/>
  <c r="BD148" i="4"/>
  <c r="M44" i="8" s="1"/>
  <c r="BD153" i="4"/>
  <c r="M49" i="8" s="1"/>
  <c r="BD138" i="4"/>
  <c r="M34" i="8" s="1"/>
  <c r="BD152" i="4"/>
  <c r="M48" i="8" s="1"/>
  <c r="BD133" i="4"/>
  <c r="BD134" i="4"/>
  <c r="BD135" i="4"/>
  <c r="BD136" i="4"/>
  <c r="BE134" i="4"/>
  <c r="BE135" i="4"/>
  <c r="BE133" i="4"/>
  <c r="BE136" i="4"/>
  <c r="BD97" i="4"/>
  <c r="M22" i="8" s="1"/>
  <c r="BD99" i="4"/>
  <c r="M24" i="8" s="1"/>
  <c r="BD104" i="4"/>
  <c r="M29" i="8" s="1"/>
  <c r="BD106" i="4"/>
  <c r="M31" i="8" s="1"/>
  <c r="BD127" i="4"/>
  <c r="BD126" i="4"/>
  <c r="BD125" i="4"/>
  <c r="BD101" i="4"/>
  <c r="M26" i="8" s="1"/>
  <c r="BD124" i="4"/>
  <c r="BD103" i="4"/>
  <c r="M28" i="8" s="1"/>
  <c r="BD105" i="4"/>
  <c r="M30" i="8" s="1"/>
  <c r="BD130" i="4"/>
  <c r="BD129" i="4"/>
  <c r="BD100" i="4"/>
  <c r="M25" i="8" s="1"/>
  <c r="BD107" i="4"/>
  <c r="M32" i="8" s="1"/>
  <c r="BD128" i="4"/>
  <c r="BD98" i="4"/>
  <c r="M23" i="8" s="1"/>
  <c r="BD131" i="4"/>
  <c r="BE103" i="4"/>
  <c r="N28" i="8" s="1"/>
  <c r="BE105" i="4"/>
  <c r="N30" i="8" s="1"/>
  <c r="BE128" i="4"/>
  <c r="BE107" i="4"/>
  <c r="N32" i="8" s="1"/>
  <c r="BE98" i="4"/>
  <c r="N23" i="8" s="1"/>
  <c r="BE101" i="4"/>
  <c r="N26" i="8" s="1"/>
  <c r="BE97" i="4"/>
  <c r="N22" i="8" s="1"/>
  <c r="BE99" i="4"/>
  <c r="N24" i="8" s="1"/>
  <c r="BE104" i="4"/>
  <c r="N29" i="8" s="1"/>
  <c r="BE106" i="4"/>
  <c r="N31" i="8" s="1"/>
  <c r="BE124" i="4"/>
  <c r="BE100" i="4"/>
  <c r="N25" i="8" s="1"/>
  <c r="BE127" i="4"/>
  <c r="BE131" i="4"/>
  <c r="BE129" i="4"/>
  <c r="BE130" i="4"/>
  <c r="BE125" i="4"/>
  <c r="BE126" i="4"/>
  <c r="BD113" i="4"/>
  <c r="BD109" i="4"/>
  <c r="BD120" i="4"/>
  <c r="BD116" i="4"/>
  <c r="BD118" i="4"/>
  <c r="BD117" i="4"/>
  <c r="BD111" i="4"/>
  <c r="BD114" i="4"/>
  <c r="BD115" i="4"/>
  <c r="BD121" i="4"/>
  <c r="BD110" i="4"/>
  <c r="BD112" i="4"/>
  <c r="BD122" i="4"/>
  <c r="BD119" i="4"/>
  <c r="BE120" i="4"/>
  <c r="BE116" i="4"/>
  <c r="BE112" i="4"/>
  <c r="BE115" i="4"/>
  <c r="BE114" i="4"/>
  <c r="BE117" i="4"/>
  <c r="BE122" i="4"/>
  <c r="BE109" i="4"/>
  <c r="BE119" i="4"/>
  <c r="BE118" i="4"/>
  <c r="BE113" i="4"/>
  <c r="BE111" i="4"/>
  <c r="BE110" i="4"/>
  <c r="BE121" i="4"/>
  <c r="BD90" i="4"/>
  <c r="M17" i="8" s="1"/>
  <c r="BD89" i="4"/>
  <c r="M16" i="8" s="1"/>
  <c r="BD93" i="4"/>
  <c r="M20" i="8" s="1"/>
  <c r="BD92" i="4"/>
  <c r="M19" i="8" s="1"/>
  <c r="BD91" i="4"/>
  <c r="M18" i="8" s="1"/>
  <c r="BD95" i="4"/>
  <c r="BE90" i="4"/>
  <c r="N17" i="8" s="1"/>
  <c r="BE92" i="4"/>
  <c r="N19" i="8" s="1"/>
  <c r="BE91" i="4"/>
  <c r="N18" i="8" s="1"/>
  <c r="BE95" i="4"/>
  <c r="BE89" i="4"/>
  <c r="N16" i="8" s="1"/>
  <c r="BE93" i="4"/>
  <c r="N20" i="8" s="1"/>
  <c r="BD86" i="4"/>
  <c r="M13" i="8" s="1"/>
  <c r="BD81" i="4"/>
  <c r="M8" i="8" s="1"/>
  <c r="BD83" i="4"/>
  <c r="M10" i="8" s="1"/>
  <c r="BD85" i="4"/>
  <c r="M12" i="8" s="1"/>
  <c r="BD80" i="4"/>
  <c r="M7" i="8" s="1"/>
  <c r="BD77" i="4"/>
  <c r="M4" i="8" s="1"/>
  <c r="BD87" i="4"/>
  <c r="M14" i="8" s="1"/>
  <c r="BD84" i="4"/>
  <c r="M11" i="8" s="1"/>
  <c r="BD79" i="4"/>
  <c r="M6" i="8" s="1"/>
  <c r="BD76" i="4"/>
  <c r="M3" i="8" s="1"/>
  <c r="BD78" i="4"/>
  <c r="M5" i="8" s="1"/>
  <c r="BE85" i="4"/>
  <c r="N12" i="8" s="1"/>
  <c r="BE80" i="4"/>
  <c r="N7" i="8" s="1"/>
  <c r="BE77" i="4"/>
  <c r="N4" i="8" s="1"/>
  <c r="BE87" i="4"/>
  <c r="N14" i="8" s="1"/>
  <c r="BE84" i="4"/>
  <c r="N11" i="8" s="1"/>
  <c r="BE79" i="4"/>
  <c r="N6" i="8" s="1"/>
  <c r="BE76" i="4"/>
  <c r="N3" i="8" s="1"/>
  <c r="BE86" i="4"/>
  <c r="N13" i="8" s="1"/>
  <c r="BE83" i="4"/>
  <c r="N10" i="8" s="1"/>
  <c r="BE78" i="4"/>
  <c r="N5" i="8" s="1"/>
  <c r="BE81" i="4"/>
  <c r="N8" i="8" s="1"/>
  <c r="BE65" i="4"/>
  <c r="BE308" i="4" s="1"/>
  <c r="BE70" i="4"/>
  <c r="BE293" i="4" s="1"/>
  <c r="BE74" i="4"/>
  <c r="BE297" i="4" s="1"/>
  <c r="BE66" i="4"/>
  <c r="BE331" i="4" s="1"/>
  <c r="BE71" i="4"/>
  <c r="BE294" i="4" s="1"/>
  <c r="BE64" i="4"/>
  <c r="BE299" i="4" s="1"/>
  <c r="BE73" i="4"/>
  <c r="BE296" i="4" s="1"/>
  <c r="BE67" i="4"/>
  <c r="BE319" i="4" s="1"/>
  <c r="BE72" i="4"/>
  <c r="BE295" i="4" s="1"/>
  <c r="BE69" i="4"/>
  <c r="BE292" i="4" s="1"/>
  <c r="AV9" i="4"/>
  <c r="BC9" i="4" s="1"/>
  <c r="AV5" i="4"/>
  <c r="BC5" i="4" s="1"/>
  <c r="AV56" i="4"/>
  <c r="BC56" i="4" s="1"/>
  <c r="AV10" i="4"/>
  <c r="BC10" i="4" s="1"/>
  <c r="AV7" i="4"/>
  <c r="BC7" i="4" s="1"/>
  <c r="AV4" i="4"/>
  <c r="BC4" i="4" s="1"/>
  <c r="BD58" i="4"/>
  <c r="AV55" i="4"/>
  <c r="BC55" i="4" s="1"/>
  <c r="AV8" i="4"/>
  <c r="BC8" i="4" s="1"/>
  <c r="AV6" i="4"/>
  <c r="BC6" i="4" s="1"/>
  <c r="AV3" i="4"/>
  <c r="BC3" i="4" s="1"/>
  <c r="BD57" i="4"/>
  <c r="BD72" i="4"/>
  <c r="BD295" i="4" s="1"/>
  <c r="BD73" i="4"/>
  <c r="BD296" i="4" s="1"/>
  <c r="BD71" i="4"/>
  <c r="BD294" i="4" s="1"/>
  <c r="BD66" i="4"/>
  <c r="BD331" i="4" s="1"/>
  <c r="BD74" i="4"/>
  <c r="BD297" i="4" s="1"/>
  <c r="BD69" i="4"/>
  <c r="BD292" i="4" s="1"/>
  <c r="BD70" i="4"/>
  <c r="BD293" i="4" s="1"/>
  <c r="BD65" i="4"/>
  <c r="BD308" i="4" s="1"/>
  <c r="BD64" i="4"/>
  <c r="BD299" i="4" s="1"/>
  <c r="BD67" i="4"/>
  <c r="BD319" i="4" s="1"/>
  <c r="AV65" i="4"/>
  <c r="M8" i="6"/>
  <c r="BD55" i="4"/>
  <c r="BD44" i="4"/>
  <c r="BD7" i="4"/>
  <c r="BD56" i="4"/>
  <c r="BD3" i="4"/>
  <c r="AY44" i="4"/>
  <c r="BC52" i="4"/>
  <c r="AV58" i="4"/>
  <c r="BC58" i="4" s="1"/>
  <c r="BD6" i="4"/>
  <c r="BD37" i="4"/>
  <c r="AV57" i="4"/>
  <c r="BC57" i="4" s="1"/>
  <c r="BD5" i="4"/>
  <c r="BD8" i="4"/>
  <c r="BD4" i="4"/>
  <c r="AY45" i="4"/>
  <c r="AY52" i="4"/>
  <c r="BD45" i="4"/>
  <c r="BD53" i="4"/>
  <c r="BC44" i="4"/>
  <c r="BD52" i="4"/>
  <c r="AY53" i="4"/>
  <c r="BC53" i="4"/>
  <c r="BC45" i="4"/>
  <c r="AY36" i="4"/>
  <c r="BC36" i="4"/>
  <c r="BD36" i="4"/>
  <c r="AY37" i="4"/>
  <c r="BC37" i="4"/>
  <c r="BD29" i="4"/>
  <c r="BC21" i="4"/>
  <c r="AY21" i="4"/>
  <c r="AY20" i="4"/>
  <c r="BD20" i="4"/>
  <c r="BC28" i="4"/>
  <c r="BD28" i="4"/>
  <c r="AY28" i="4"/>
  <c r="BC20" i="4"/>
  <c r="AY29" i="4"/>
  <c r="BD21" i="4"/>
  <c r="BC29" i="4"/>
  <c r="BD9" i="4"/>
  <c r="BD10" i="4"/>
  <c r="BD12" i="4"/>
  <c r="BJ2" i="4"/>
  <c r="BK2" i="4"/>
  <c r="BI1" i="4"/>
  <c r="R1" i="8" s="1"/>
  <c r="BJ1" i="4"/>
  <c r="BK1" i="4"/>
  <c r="BN1" i="4"/>
  <c r="BN3" i="4"/>
  <c r="BH2" i="4"/>
  <c r="BI2" i="4"/>
  <c r="BN4" i="4"/>
  <c r="BN2" i="4" s="1"/>
  <c r="BN5" i="4"/>
  <c r="BN8" i="4"/>
  <c r="BN7" i="4"/>
  <c r="BN10" i="4"/>
  <c r="BN9" i="4"/>
  <c r="BN6" i="4"/>
  <c r="I24" i="2"/>
  <c r="B24" i="2"/>
  <c r="H21" i="2" s="1"/>
  <c r="E21" i="2"/>
  <c r="G18" i="2"/>
  <c r="G16" i="2"/>
  <c r="C16" i="2"/>
  <c r="C14" i="2"/>
  <c r="E13" i="2"/>
  <c r="BE304" i="4" l="1"/>
  <c r="BE333" i="4"/>
  <c r="BE332" i="4"/>
  <c r="BE328" i="4"/>
  <c r="BD310" i="4"/>
  <c r="BD321" i="4"/>
  <c r="BD328" i="4"/>
  <c r="BE322" i="4"/>
  <c r="BE306" i="4"/>
  <c r="BD329" i="4"/>
  <c r="BD317" i="4"/>
  <c r="BE350" i="4"/>
  <c r="BD350" i="4"/>
  <c r="BD365" i="4"/>
  <c r="BE366" i="4"/>
  <c r="BE339" i="4"/>
  <c r="BE343" i="4"/>
  <c r="BD354" i="4"/>
  <c r="BD335" i="4"/>
  <c r="BE324" i="4"/>
  <c r="BD368" i="4"/>
  <c r="BE301" i="4"/>
  <c r="BE315" i="4"/>
  <c r="BE321" i="4"/>
  <c r="BE316" i="4"/>
  <c r="BD301" i="4"/>
  <c r="BD309" i="4"/>
  <c r="BD316" i="4"/>
  <c r="BE311" i="4"/>
  <c r="BE323" i="4"/>
  <c r="BD311" i="4"/>
  <c r="BE342" i="4"/>
  <c r="BD346" i="4"/>
  <c r="BE365" i="4"/>
  <c r="BE351" i="4"/>
  <c r="BD343" i="4"/>
  <c r="BD339" i="4"/>
  <c r="BE357" i="4"/>
  <c r="BE368" i="4"/>
  <c r="BD367" i="4"/>
  <c r="BE364" i="4"/>
  <c r="BD364" i="4"/>
  <c r="BE309" i="4"/>
  <c r="BE300" i="4"/>
  <c r="BE327" i="4"/>
  <c r="BD315" i="4"/>
  <c r="BD304" i="4"/>
  <c r="BD332" i="4"/>
  <c r="BD300" i="4"/>
  <c r="BE317" i="4"/>
  <c r="BD306" i="4"/>
  <c r="BD322" i="4"/>
  <c r="BE346" i="4"/>
  <c r="BD338" i="4"/>
  <c r="BE347" i="4"/>
  <c r="BD347" i="4"/>
  <c r="BD312" i="4"/>
  <c r="BD324" i="4"/>
  <c r="BE335" i="4"/>
  <c r="BE320" i="4"/>
  <c r="BE305" i="4"/>
  <c r="BE310" i="4"/>
  <c r="BD305" i="4"/>
  <c r="BD327" i="4"/>
  <c r="BD333" i="4"/>
  <c r="BD320" i="4"/>
  <c r="BE334" i="4"/>
  <c r="BE302" i="4"/>
  <c r="BE329" i="4"/>
  <c r="BD334" i="4"/>
  <c r="BD302" i="4"/>
  <c r="BD323" i="4"/>
  <c r="BE338" i="4"/>
  <c r="BD342" i="4"/>
  <c r="BD366" i="4"/>
  <c r="BE354" i="4"/>
  <c r="BD351" i="4"/>
  <c r="BD357" i="4"/>
  <c r="BE312" i="4"/>
  <c r="BE367" i="4"/>
  <c r="BE358" i="4"/>
  <c r="BD358" i="4"/>
  <c r="BE355" i="4"/>
  <c r="BD355" i="4"/>
  <c r="BD344" i="4"/>
  <c r="BE344" i="4"/>
  <c r="BD352" i="4"/>
  <c r="BE352" i="4"/>
  <c r="BE348" i="4"/>
  <c r="BD348" i="4"/>
  <c r="BD340" i="4"/>
  <c r="BE340" i="4"/>
  <c r="BD360" i="4"/>
  <c r="BD362" i="4"/>
  <c r="BE360" i="4"/>
  <c r="BE362" i="4"/>
  <c r="BF276" i="4"/>
  <c r="BF280" i="4"/>
  <c r="BF283" i="4"/>
  <c r="BF279" i="4"/>
  <c r="BF281" i="4"/>
  <c r="BF284" i="4"/>
  <c r="BF282" i="4"/>
  <c r="BF278" i="4"/>
  <c r="BF285" i="4"/>
  <c r="BB276" i="4"/>
  <c r="BB280" i="4"/>
  <c r="BB282" i="4"/>
  <c r="BB285" i="4"/>
  <c r="BB283" i="4"/>
  <c r="BB281" i="4"/>
  <c r="BB284" i="4"/>
  <c r="BB279" i="4"/>
  <c r="BB278" i="4"/>
  <c r="BB69" i="4"/>
  <c r="BB292" i="4" s="1"/>
  <c r="BB241" i="4"/>
  <c r="K115" i="8" s="1"/>
  <c r="BB243" i="4"/>
  <c r="K117" i="8" s="1"/>
  <c r="BB246" i="4"/>
  <c r="K120" i="8" s="1"/>
  <c r="BB248" i="4"/>
  <c r="K122" i="8" s="1"/>
  <c r="BB251" i="4"/>
  <c r="K125" i="8" s="1"/>
  <c r="BB253" i="4"/>
  <c r="K127" i="8" s="1"/>
  <c r="BB255" i="4"/>
  <c r="K129" i="8" s="1"/>
  <c r="BB258" i="4"/>
  <c r="K132" i="8" s="1"/>
  <c r="BB260" i="4"/>
  <c r="K134" i="8" s="1"/>
  <c r="BB262" i="4"/>
  <c r="K136" i="8" s="1"/>
  <c r="BB265" i="4"/>
  <c r="K139" i="8" s="1"/>
  <c r="BB267" i="4"/>
  <c r="K141" i="8" s="1"/>
  <c r="BB270" i="4"/>
  <c r="K144" i="8" s="1"/>
  <c r="BB272" i="4"/>
  <c r="K146" i="8" s="1"/>
  <c r="BB274" i="4"/>
  <c r="K148" i="8" s="1"/>
  <c r="BB273" i="4"/>
  <c r="K147" i="8" s="1"/>
  <c r="BB264" i="4"/>
  <c r="K138" i="8" s="1"/>
  <c r="BB254" i="4"/>
  <c r="K128" i="8" s="1"/>
  <c r="BB245" i="4"/>
  <c r="K119" i="8" s="1"/>
  <c r="BB271" i="4"/>
  <c r="K145" i="8" s="1"/>
  <c r="BB261" i="4"/>
  <c r="K135" i="8" s="1"/>
  <c r="BB252" i="4"/>
  <c r="K126" i="8" s="1"/>
  <c r="BB242" i="4"/>
  <c r="K116" i="8" s="1"/>
  <c r="BB266" i="4"/>
  <c r="K140" i="8" s="1"/>
  <c r="BB257" i="4"/>
  <c r="K131" i="8" s="1"/>
  <c r="BB247" i="4"/>
  <c r="K121" i="8" s="1"/>
  <c r="BB239" i="4"/>
  <c r="K113" i="8" s="1"/>
  <c r="BB268" i="4"/>
  <c r="K142" i="8" s="1"/>
  <c r="BB259" i="4"/>
  <c r="K133" i="8" s="1"/>
  <c r="BB249" i="4"/>
  <c r="K123" i="8" s="1"/>
  <c r="BB240" i="4"/>
  <c r="K114" i="8" s="1"/>
  <c r="BF239" i="4"/>
  <c r="O113" i="8" s="1"/>
  <c r="BF241" i="4"/>
  <c r="O115" i="8" s="1"/>
  <c r="BF243" i="4"/>
  <c r="O117" i="8" s="1"/>
  <c r="BF246" i="4"/>
  <c r="O120" i="8" s="1"/>
  <c r="BF248" i="4"/>
  <c r="O122" i="8" s="1"/>
  <c r="BF251" i="4"/>
  <c r="O125" i="8" s="1"/>
  <c r="BF253" i="4"/>
  <c r="O127" i="8" s="1"/>
  <c r="BF255" i="4"/>
  <c r="O129" i="8" s="1"/>
  <c r="BF258" i="4"/>
  <c r="O132" i="8" s="1"/>
  <c r="BF260" i="4"/>
  <c r="O134" i="8" s="1"/>
  <c r="BF262" i="4"/>
  <c r="O136" i="8" s="1"/>
  <c r="BF265" i="4"/>
  <c r="O139" i="8" s="1"/>
  <c r="BF267" i="4"/>
  <c r="O141" i="8" s="1"/>
  <c r="BF270" i="4"/>
  <c r="O144" i="8" s="1"/>
  <c r="BF272" i="4"/>
  <c r="O146" i="8" s="1"/>
  <c r="BF274" i="4"/>
  <c r="O148" i="8" s="1"/>
  <c r="BF247" i="4"/>
  <c r="O121" i="8" s="1"/>
  <c r="BF254" i="4"/>
  <c r="O128" i="8" s="1"/>
  <c r="BF257" i="4"/>
  <c r="O131" i="8" s="1"/>
  <c r="BF259" i="4"/>
  <c r="O133" i="8" s="1"/>
  <c r="BF261" i="4"/>
  <c r="O135" i="8" s="1"/>
  <c r="BF264" i="4"/>
  <c r="O138" i="8" s="1"/>
  <c r="BF266" i="4"/>
  <c r="O140" i="8" s="1"/>
  <c r="BF271" i="4"/>
  <c r="O145" i="8" s="1"/>
  <c r="BF273" i="4"/>
  <c r="O147" i="8" s="1"/>
  <c r="BF240" i="4"/>
  <c r="O114" i="8" s="1"/>
  <c r="BF242" i="4"/>
  <c r="O116" i="8" s="1"/>
  <c r="BF245" i="4"/>
  <c r="O119" i="8" s="1"/>
  <c r="BF249" i="4"/>
  <c r="O123" i="8" s="1"/>
  <c r="BF252" i="4"/>
  <c r="O126" i="8" s="1"/>
  <c r="BF268" i="4"/>
  <c r="O142" i="8" s="1"/>
  <c r="BB65" i="4"/>
  <c r="BB67" i="4"/>
  <c r="BB70" i="4"/>
  <c r="BB293" i="4" s="1"/>
  <c r="BB66" i="4"/>
  <c r="BB71" i="4"/>
  <c r="BB294" i="4" s="1"/>
  <c r="BB64" i="4"/>
  <c r="BB230" i="4"/>
  <c r="BB198" i="4"/>
  <c r="K88" i="8" s="1"/>
  <c r="BB207" i="4"/>
  <c r="K97" i="8" s="1"/>
  <c r="BB217" i="4"/>
  <c r="K107" i="8" s="1"/>
  <c r="BB118" i="4"/>
  <c r="BB131" i="4"/>
  <c r="BB76" i="4"/>
  <c r="K3" i="8" s="1"/>
  <c r="BB121" i="4"/>
  <c r="BB156" i="4"/>
  <c r="BB151" i="4"/>
  <c r="K47" i="8" s="1"/>
  <c r="BB168" i="4"/>
  <c r="K62" i="8" s="1"/>
  <c r="BB164" i="4"/>
  <c r="K58" i="8" s="1"/>
  <c r="BB159" i="4"/>
  <c r="K53" i="8" s="1"/>
  <c r="BB193" i="4"/>
  <c r="K85" i="8" s="1"/>
  <c r="BB90" i="4"/>
  <c r="K17" i="8" s="1"/>
  <c r="BB114" i="4"/>
  <c r="BB104" i="4"/>
  <c r="K29" i="8" s="1"/>
  <c r="BB122" i="4"/>
  <c r="BB81" i="4"/>
  <c r="K8" i="8" s="1"/>
  <c r="BB138" i="4"/>
  <c r="K34" i="8" s="1"/>
  <c r="BB187" i="4"/>
  <c r="K79" i="8" s="1"/>
  <c r="BB204" i="4"/>
  <c r="K94" i="8" s="1"/>
  <c r="BB178" i="4"/>
  <c r="K70" i="8" s="1"/>
  <c r="BB223" i="4"/>
  <c r="BB95" i="4"/>
  <c r="BB103" i="4"/>
  <c r="K28" i="8" s="1"/>
  <c r="BB78" i="4"/>
  <c r="K5" i="8" s="1"/>
  <c r="BB83" i="4"/>
  <c r="K10" i="8" s="1"/>
  <c r="BB87" i="4"/>
  <c r="K14" i="8" s="1"/>
  <c r="BB148" i="4"/>
  <c r="K44" i="8" s="1"/>
  <c r="BB144" i="4"/>
  <c r="K40" i="8" s="1"/>
  <c r="BB139" i="4"/>
  <c r="K35" i="8" s="1"/>
  <c r="BB173" i="4"/>
  <c r="K67" i="8" s="1"/>
  <c r="BB74" i="4"/>
  <c r="BB297" i="4" s="1"/>
  <c r="BB72" i="4"/>
  <c r="BB295" i="4" s="1"/>
  <c r="BB120" i="4"/>
  <c r="BB116" i="4"/>
  <c r="BB112" i="4"/>
  <c r="BB125" i="4"/>
  <c r="BB129" i="4"/>
  <c r="BB107" i="4"/>
  <c r="K32" i="8" s="1"/>
  <c r="BB136" i="4"/>
  <c r="BB202" i="4"/>
  <c r="K92" i="8" s="1"/>
  <c r="BB221" i="4"/>
  <c r="K111" i="8" s="1"/>
  <c r="BB91" i="4"/>
  <c r="K18" i="8" s="1"/>
  <c r="BB97" i="4"/>
  <c r="K22" i="8" s="1"/>
  <c r="BB134" i="4"/>
  <c r="BB226" i="4"/>
  <c r="BB84" i="4"/>
  <c r="K11" i="8" s="1"/>
  <c r="BB126" i="4"/>
  <c r="BB150" i="4"/>
  <c r="K46" i="8" s="1"/>
  <c r="BB147" i="4"/>
  <c r="K43" i="8" s="1"/>
  <c r="BB233" i="4"/>
  <c r="BB117" i="4"/>
  <c r="BB124" i="4"/>
  <c r="BB188" i="4"/>
  <c r="K80" i="8" s="1"/>
  <c r="BB135" i="4"/>
  <c r="BB89" i="4"/>
  <c r="K16" i="8" s="1"/>
  <c r="BB98" i="4"/>
  <c r="K23" i="8" s="1"/>
  <c r="BB86" i="4"/>
  <c r="K13" i="8" s="1"/>
  <c r="BB115" i="4"/>
  <c r="BB111" i="4"/>
  <c r="BB154" i="4"/>
  <c r="K50" i="8" s="1"/>
  <c r="BB152" i="4"/>
  <c r="K48" i="8" s="1"/>
  <c r="BB140" i="4"/>
  <c r="K36" i="8" s="1"/>
  <c r="BB165" i="4"/>
  <c r="K59" i="8" s="1"/>
  <c r="BB162" i="4"/>
  <c r="K56" i="8" s="1"/>
  <c r="BB194" i="4"/>
  <c r="K86" i="8" s="1"/>
  <c r="BB192" i="4"/>
  <c r="K84" i="8" s="1"/>
  <c r="BB214" i="4"/>
  <c r="K104" i="8" s="1"/>
  <c r="BB212" i="4"/>
  <c r="K102" i="8" s="1"/>
  <c r="BB85" i="4"/>
  <c r="K12" i="8" s="1"/>
  <c r="BB141" i="4"/>
  <c r="K37" i="8" s="1"/>
  <c r="BB171" i="4"/>
  <c r="K65" i="8" s="1"/>
  <c r="BB93" i="4"/>
  <c r="K20" i="8" s="1"/>
  <c r="BB105" i="4"/>
  <c r="K30" i="8" s="1"/>
  <c r="BB106" i="4"/>
  <c r="K31" i="8" s="1"/>
  <c r="BB130" i="4"/>
  <c r="BB170" i="4"/>
  <c r="K64" i="8" s="1"/>
  <c r="BB210" i="4"/>
  <c r="K100" i="8" s="1"/>
  <c r="BB200" i="4"/>
  <c r="K90" i="8" s="1"/>
  <c r="BB216" i="4"/>
  <c r="K106" i="8" s="1"/>
  <c r="BB199" i="4"/>
  <c r="K89" i="8" s="1"/>
  <c r="BB176" i="4"/>
  <c r="BB127" i="4"/>
  <c r="BB99" i="4"/>
  <c r="K24" i="8" s="1"/>
  <c r="BB181" i="4"/>
  <c r="K73" i="8" s="1"/>
  <c r="BB205" i="4"/>
  <c r="K95" i="8" s="1"/>
  <c r="BB158" i="4"/>
  <c r="K52" i="8" s="1"/>
  <c r="BB208" i="4"/>
  <c r="K98" i="8" s="1"/>
  <c r="BB113" i="4"/>
  <c r="BB161" i="4"/>
  <c r="K55" i="8" s="1"/>
  <c r="BB235" i="4"/>
  <c r="BB229" i="4"/>
  <c r="BB119" i="4"/>
  <c r="BB228" i="4"/>
  <c r="BB213" i="4"/>
  <c r="K103" i="8" s="1"/>
  <c r="BB218" i="4"/>
  <c r="K108" i="8" s="1"/>
  <c r="BB128" i="4"/>
  <c r="BB166" i="4"/>
  <c r="K60" i="8" s="1"/>
  <c r="BB196" i="4"/>
  <c r="BB110" i="4"/>
  <c r="BB231" i="4"/>
  <c r="BB77" i="4"/>
  <c r="K4" i="8" s="1"/>
  <c r="BB109" i="4"/>
  <c r="BB142" i="4"/>
  <c r="K38" i="8" s="1"/>
  <c r="BB174" i="4"/>
  <c r="K68" i="8" s="1"/>
  <c r="BB101" i="4"/>
  <c r="K26" i="8" s="1"/>
  <c r="BB184" i="4"/>
  <c r="K76" i="8" s="1"/>
  <c r="BB179" i="4"/>
  <c r="K71" i="8" s="1"/>
  <c r="BB234" i="4"/>
  <c r="BB224" i="4"/>
  <c r="BB182" i="4"/>
  <c r="K74" i="8" s="1"/>
  <c r="BB201" i="4"/>
  <c r="K91" i="8" s="1"/>
  <c r="BB190" i="4"/>
  <c r="K82" i="8" s="1"/>
  <c r="BB185" i="4"/>
  <c r="K77" i="8" s="1"/>
  <c r="BB180" i="4"/>
  <c r="K72" i="8" s="1"/>
  <c r="BB237" i="4"/>
  <c r="BB80" i="4"/>
  <c r="K7" i="8" s="1"/>
  <c r="BB146" i="4"/>
  <c r="K42" i="8" s="1"/>
  <c r="BB73" i="4"/>
  <c r="BB296" i="4" s="1"/>
  <c r="BB79" i="4"/>
  <c r="K6" i="8" s="1"/>
  <c r="BB133" i="4"/>
  <c r="BB167" i="4"/>
  <c r="K61" i="8" s="1"/>
  <c r="BB186" i="4"/>
  <c r="K78" i="8" s="1"/>
  <c r="BB220" i="4"/>
  <c r="K110" i="8" s="1"/>
  <c r="BB206" i="4"/>
  <c r="K96" i="8" s="1"/>
  <c r="BB153" i="4"/>
  <c r="K49" i="8" s="1"/>
  <c r="BB191" i="4"/>
  <c r="K83" i="8" s="1"/>
  <c r="BB100" i="4"/>
  <c r="K25" i="8" s="1"/>
  <c r="BB92" i="4"/>
  <c r="K19" i="8" s="1"/>
  <c r="BB145" i="4"/>
  <c r="K41" i="8" s="1"/>
  <c r="BB172" i="4"/>
  <c r="K66" i="8" s="1"/>
  <c r="BB160" i="4"/>
  <c r="K54" i="8" s="1"/>
  <c r="BB219" i="4"/>
  <c r="K109" i="8" s="1"/>
  <c r="BB211" i="4"/>
  <c r="K101" i="8" s="1"/>
  <c r="BB227" i="4"/>
  <c r="BB322" i="4"/>
  <c r="BB338" i="4"/>
  <c r="BD325" i="4"/>
  <c r="BF224" i="4"/>
  <c r="BF220" i="4"/>
  <c r="O110" i="8" s="1"/>
  <c r="BF216" i="4"/>
  <c r="O106" i="8" s="1"/>
  <c r="BF211" i="4"/>
  <c r="O101" i="8" s="1"/>
  <c r="BF206" i="4"/>
  <c r="O96" i="8" s="1"/>
  <c r="BF201" i="4"/>
  <c r="O91" i="8" s="1"/>
  <c r="BF219" i="4"/>
  <c r="O109" i="8" s="1"/>
  <c r="BF214" i="4"/>
  <c r="O104" i="8" s="1"/>
  <c r="BF210" i="4"/>
  <c r="O100" i="8" s="1"/>
  <c r="BF205" i="4"/>
  <c r="O95" i="8" s="1"/>
  <c r="BF200" i="4"/>
  <c r="O90" i="8" s="1"/>
  <c r="BF207" i="4"/>
  <c r="O97" i="8" s="1"/>
  <c r="BF202" i="4"/>
  <c r="O92" i="8" s="1"/>
  <c r="BF198" i="4"/>
  <c r="O88" i="8" s="1"/>
  <c r="BF223" i="4"/>
  <c r="BF218" i="4"/>
  <c r="O108" i="8" s="1"/>
  <c r="BF213" i="4"/>
  <c r="O103" i="8" s="1"/>
  <c r="BF208" i="4"/>
  <c r="O98" i="8" s="1"/>
  <c r="BF204" i="4"/>
  <c r="O94" i="8" s="1"/>
  <c r="BF199" i="4"/>
  <c r="O89" i="8" s="1"/>
  <c r="BF221" i="4"/>
  <c r="O111" i="8" s="1"/>
  <c r="BF217" i="4"/>
  <c r="O107" i="8" s="1"/>
  <c r="BF212" i="4"/>
  <c r="O102" i="8" s="1"/>
  <c r="BE325" i="4"/>
  <c r="BD313" i="4"/>
  <c r="BD336" i="4"/>
  <c r="BE313" i="4"/>
  <c r="BE336" i="4"/>
  <c r="BC66" i="4"/>
  <c r="BC331" i="4" s="1"/>
  <c r="BC336" i="4" s="1"/>
  <c r="AV331" i="4"/>
  <c r="BC65" i="4"/>
  <c r="BC308" i="4" s="1"/>
  <c r="BC313" i="4" s="1"/>
  <c r="AV308" i="4"/>
  <c r="BC67" i="4"/>
  <c r="BC319" i="4" s="1"/>
  <c r="BC325" i="4" s="1"/>
  <c r="AV319" i="4"/>
  <c r="BC64" i="4"/>
  <c r="BC299" i="4" s="1"/>
  <c r="AV299" i="4"/>
  <c r="BF234" i="4"/>
  <c r="BF235" i="4"/>
  <c r="BF233" i="4"/>
  <c r="BF231" i="4"/>
  <c r="BF237" i="4"/>
  <c r="BF227" i="4"/>
  <c r="BF228" i="4"/>
  <c r="BF230" i="4"/>
  <c r="BF226" i="4"/>
  <c r="BF229" i="4"/>
  <c r="BF178" i="4"/>
  <c r="O70" i="8" s="1"/>
  <c r="BF188" i="4"/>
  <c r="O80" i="8" s="1"/>
  <c r="BF192" i="4"/>
  <c r="O84" i="8" s="1"/>
  <c r="BF196" i="4"/>
  <c r="BF186" i="4"/>
  <c r="O78" i="8" s="1"/>
  <c r="BF184" i="4"/>
  <c r="O76" i="8" s="1"/>
  <c r="BF187" i="4"/>
  <c r="O79" i="8" s="1"/>
  <c r="BF191" i="4"/>
  <c r="O83" i="8" s="1"/>
  <c r="BF179" i="4"/>
  <c r="O71" i="8" s="1"/>
  <c r="BF181" i="4"/>
  <c r="O73" i="8" s="1"/>
  <c r="BF185" i="4"/>
  <c r="O77" i="8" s="1"/>
  <c r="BF190" i="4"/>
  <c r="O82" i="8" s="1"/>
  <c r="BF193" i="4"/>
  <c r="O85" i="8" s="1"/>
  <c r="BF180" i="4"/>
  <c r="O72" i="8" s="1"/>
  <c r="BF182" i="4"/>
  <c r="O74" i="8" s="1"/>
  <c r="BF194" i="4"/>
  <c r="O86" i="8" s="1"/>
  <c r="BF160" i="4"/>
  <c r="O54" i="8" s="1"/>
  <c r="BF166" i="4"/>
  <c r="O60" i="8" s="1"/>
  <c r="BF173" i="4"/>
  <c r="O67" i="8" s="1"/>
  <c r="BF164" i="4"/>
  <c r="O58" i="8" s="1"/>
  <c r="BF167" i="4"/>
  <c r="O61" i="8" s="1"/>
  <c r="BF162" i="4"/>
  <c r="O56" i="8" s="1"/>
  <c r="BF165" i="4"/>
  <c r="O59" i="8" s="1"/>
  <c r="BF171" i="4"/>
  <c r="O65" i="8" s="1"/>
  <c r="BF158" i="4"/>
  <c r="O52" i="8" s="1"/>
  <c r="BF161" i="4"/>
  <c r="O55" i="8" s="1"/>
  <c r="BF168" i="4"/>
  <c r="O62" i="8" s="1"/>
  <c r="BF172" i="4"/>
  <c r="O66" i="8" s="1"/>
  <c r="BF174" i="4"/>
  <c r="O68" i="8" s="1"/>
  <c r="BF170" i="4"/>
  <c r="O64" i="8" s="1"/>
  <c r="BF176" i="4"/>
  <c r="BF159" i="4"/>
  <c r="O53" i="8" s="1"/>
  <c r="BF139" i="4"/>
  <c r="O35" i="8" s="1"/>
  <c r="BF144" i="4"/>
  <c r="O40" i="8" s="1"/>
  <c r="BF148" i="4"/>
  <c r="O44" i="8" s="1"/>
  <c r="BF153" i="4"/>
  <c r="O49" i="8" s="1"/>
  <c r="BF156" i="4"/>
  <c r="BF138" i="4"/>
  <c r="O34" i="8" s="1"/>
  <c r="BF142" i="4"/>
  <c r="O38" i="8" s="1"/>
  <c r="BF147" i="4"/>
  <c r="O43" i="8" s="1"/>
  <c r="BF152" i="4"/>
  <c r="O48" i="8" s="1"/>
  <c r="BF146" i="4"/>
  <c r="O42" i="8" s="1"/>
  <c r="BF151" i="4"/>
  <c r="O47" i="8" s="1"/>
  <c r="BF140" i="4"/>
  <c r="O36" i="8" s="1"/>
  <c r="BF145" i="4"/>
  <c r="O41" i="8" s="1"/>
  <c r="BF150" i="4"/>
  <c r="O46" i="8" s="1"/>
  <c r="BF154" i="4"/>
  <c r="O50" i="8" s="1"/>
  <c r="BF141" i="4"/>
  <c r="O37" i="8" s="1"/>
  <c r="BF133" i="4"/>
  <c r="BF134" i="4"/>
  <c r="BF135" i="4"/>
  <c r="BF136" i="4"/>
  <c r="BF98" i="4"/>
  <c r="O23" i="8" s="1"/>
  <c r="BF101" i="4"/>
  <c r="O26" i="8" s="1"/>
  <c r="BF124" i="4"/>
  <c r="BF97" i="4"/>
  <c r="O22" i="8" s="1"/>
  <c r="BF104" i="4"/>
  <c r="O29" i="8" s="1"/>
  <c r="BF106" i="4"/>
  <c r="O31" i="8" s="1"/>
  <c r="BF100" i="4"/>
  <c r="O25" i="8" s="1"/>
  <c r="BF107" i="4"/>
  <c r="O32" i="8" s="1"/>
  <c r="BF128" i="4"/>
  <c r="BF127" i="4"/>
  <c r="BF103" i="4"/>
  <c r="O28" i="8" s="1"/>
  <c r="BF105" i="4"/>
  <c r="O30" i="8" s="1"/>
  <c r="BF99" i="4"/>
  <c r="O24" i="8" s="1"/>
  <c r="BF131" i="4"/>
  <c r="BF125" i="4"/>
  <c r="BF126" i="4"/>
  <c r="BF130" i="4"/>
  <c r="BF129" i="4"/>
  <c r="BF112" i="4"/>
  <c r="BF115" i="4"/>
  <c r="BF119" i="4"/>
  <c r="BF116" i="4"/>
  <c r="BF111" i="4"/>
  <c r="BF120" i="4"/>
  <c r="BF109" i="4"/>
  <c r="BF122" i="4"/>
  <c r="BF121" i="4"/>
  <c r="BF114" i="4"/>
  <c r="BF113" i="4"/>
  <c r="BF118" i="4"/>
  <c r="BF110" i="4"/>
  <c r="BF117" i="4"/>
  <c r="BF89" i="4"/>
  <c r="O16" i="8" s="1"/>
  <c r="BF90" i="4"/>
  <c r="O17" i="8" s="1"/>
  <c r="BF95" i="4"/>
  <c r="BF91" i="4"/>
  <c r="O18" i="8" s="1"/>
  <c r="BF92" i="4"/>
  <c r="O19" i="8" s="1"/>
  <c r="BF93" i="4"/>
  <c r="O20" i="8" s="1"/>
  <c r="BF87" i="4"/>
  <c r="O14" i="8" s="1"/>
  <c r="BF84" i="4"/>
  <c r="O11" i="8" s="1"/>
  <c r="BF79" i="4"/>
  <c r="O6" i="8" s="1"/>
  <c r="BF76" i="4"/>
  <c r="O3" i="8" s="1"/>
  <c r="BF85" i="4"/>
  <c r="O12" i="8" s="1"/>
  <c r="BF80" i="4"/>
  <c r="O7" i="8" s="1"/>
  <c r="BF83" i="4"/>
  <c r="O10" i="8" s="1"/>
  <c r="BF78" i="4"/>
  <c r="O5" i="8" s="1"/>
  <c r="BF86" i="4"/>
  <c r="O13" i="8" s="1"/>
  <c r="BF81" i="4"/>
  <c r="O8" i="8" s="1"/>
  <c r="BF77" i="4"/>
  <c r="O4" i="8" s="1"/>
  <c r="BF72" i="4"/>
  <c r="BF295" i="4" s="1"/>
  <c r="BF73" i="4"/>
  <c r="BF296" i="4" s="1"/>
  <c r="BF74" i="4"/>
  <c r="BF297" i="4" s="1"/>
  <c r="BF67" i="4"/>
  <c r="BF319" i="4" s="1"/>
  <c r="BF66" i="4"/>
  <c r="BF331" i="4" s="1"/>
  <c r="BF65" i="4"/>
  <c r="BF308" i="4" s="1"/>
  <c r="BF64" i="4"/>
  <c r="BF299" i="4" s="1"/>
  <c r="BF69" i="4"/>
  <c r="BF292" i="4" s="1"/>
  <c r="BF71" i="4"/>
  <c r="BF294" i="4" s="1"/>
  <c r="BF70" i="4"/>
  <c r="BF293" i="4" s="1"/>
  <c r="BF12" i="4"/>
  <c r="BF15" i="4"/>
  <c r="BF16" i="4"/>
  <c r="BF23" i="4"/>
  <c r="BF27" i="4"/>
  <c r="BF35" i="4"/>
  <c r="BF42" i="4"/>
  <c r="BF49" i="4"/>
  <c r="BF56" i="4"/>
  <c r="BF4" i="4"/>
  <c r="BF8" i="4"/>
  <c r="BF19" i="4"/>
  <c r="BF17" i="4"/>
  <c r="BF24" i="4"/>
  <c r="BF32" i="4"/>
  <c r="BF39" i="4"/>
  <c r="BF43" i="4"/>
  <c r="BF50" i="4"/>
  <c r="BF57" i="4"/>
  <c r="BF5" i="4"/>
  <c r="BF9" i="4"/>
  <c r="BF18" i="4"/>
  <c r="BF25" i="4"/>
  <c r="BF33" i="4"/>
  <c r="BF40" i="4"/>
  <c r="BF47" i="4"/>
  <c r="BF51" i="4"/>
  <c r="BF58" i="4"/>
  <c r="BF6" i="4"/>
  <c r="BF10" i="4"/>
  <c r="BF26" i="4"/>
  <c r="BF34" i="4"/>
  <c r="BF41" i="4"/>
  <c r="BF48" i="4"/>
  <c r="BF55" i="4"/>
  <c r="BF3" i="4"/>
  <c r="BF7" i="4"/>
  <c r="BF2" i="4"/>
  <c r="E17" i="2"/>
  <c r="C20" i="2"/>
  <c r="E19" i="2"/>
  <c r="G14" i="2"/>
  <c r="E15" i="2"/>
  <c r="C18" i="2"/>
  <c r="G20" i="2"/>
  <c r="AV2" i="4"/>
  <c r="BC2" i="4" s="1"/>
  <c r="BD2" i="4"/>
  <c r="F13" i="2"/>
  <c r="D14" i="2"/>
  <c r="H14" i="2"/>
  <c r="F15" i="2"/>
  <c r="D16" i="2"/>
  <c r="H16" i="2"/>
  <c r="F17" i="2"/>
  <c r="D18" i="2"/>
  <c r="H18" i="2"/>
  <c r="F19" i="2"/>
  <c r="D20" i="2"/>
  <c r="H20" i="2"/>
  <c r="F21" i="2"/>
  <c r="C13" i="2"/>
  <c r="G13" i="2"/>
  <c r="E14" i="2"/>
  <c r="C15" i="2"/>
  <c r="G15" i="2"/>
  <c r="E16" i="2"/>
  <c r="C17" i="2"/>
  <c r="G17" i="2"/>
  <c r="E18" i="2"/>
  <c r="C19" i="2"/>
  <c r="G19" i="2"/>
  <c r="E20" i="2"/>
  <c r="C21" i="2"/>
  <c r="G21" i="2"/>
  <c r="D13" i="2"/>
  <c r="H13" i="2"/>
  <c r="F14" i="2"/>
  <c r="D15" i="2"/>
  <c r="H15" i="2"/>
  <c r="F16" i="2"/>
  <c r="D17" i="2"/>
  <c r="H17" i="2"/>
  <c r="F18" i="2"/>
  <c r="D19" i="2"/>
  <c r="H19" i="2"/>
  <c r="F20" i="2"/>
  <c r="D21" i="2"/>
  <c r="BF305" i="4" l="1"/>
  <c r="BF354" i="4"/>
  <c r="BF332" i="4"/>
  <c r="BF316" i="4"/>
  <c r="BF322" i="4"/>
  <c r="BF364" i="4"/>
  <c r="BF301" i="4"/>
  <c r="BF304" i="4"/>
  <c r="BF309" i="4"/>
  <c r="BF310" i="4"/>
  <c r="BF311" i="4"/>
  <c r="BF302" i="4"/>
  <c r="BF346" i="4"/>
  <c r="BF365" i="4"/>
  <c r="BF339" i="4"/>
  <c r="BF335" i="4"/>
  <c r="BF368" i="4"/>
  <c r="BB347" i="4"/>
  <c r="BB300" i="4"/>
  <c r="BB366" i="4"/>
  <c r="BB324" i="4"/>
  <c r="BB323" i="4"/>
  <c r="BB327" i="4"/>
  <c r="BB346" i="4"/>
  <c r="BB312" i="4"/>
  <c r="BB328" i="4"/>
  <c r="BB364" i="4"/>
  <c r="BB333" i="4"/>
  <c r="BB354" i="4"/>
  <c r="BF306" i="4"/>
  <c r="BF357" i="4"/>
  <c r="BB368" i="4"/>
  <c r="BB343" i="4"/>
  <c r="BB365" i="4"/>
  <c r="BB339" i="4"/>
  <c r="BB334" i="4"/>
  <c r="BB316" i="4"/>
  <c r="BB367" i="4"/>
  <c r="BB321" i="4"/>
  <c r="BB304" i="4"/>
  <c r="BF328" i="4"/>
  <c r="BF323" i="4"/>
  <c r="BF338" i="4"/>
  <c r="BF320" i="4"/>
  <c r="BF300" i="4"/>
  <c r="BF315" i="4"/>
  <c r="BF317" i="4"/>
  <c r="BF329" i="4"/>
  <c r="BF342" i="4"/>
  <c r="BF343" i="4"/>
  <c r="BF312" i="4"/>
  <c r="BF367" i="4"/>
  <c r="BB342" i="4"/>
  <c r="BB335" i="4"/>
  <c r="BB357" i="4"/>
  <c r="BB329" i="4"/>
  <c r="BB315" i="4"/>
  <c r="BB320" i="4"/>
  <c r="BB302" i="4"/>
  <c r="BB311" i="4"/>
  <c r="BF333" i="4"/>
  <c r="BF334" i="4"/>
  <c r="BF321" i="4"/>
  <c r="BF327" i="4"/>
  <c r="BF350" i="4"/>
  <c r="BF366" i="4"/>
  <c r="BF351" i="4"/>
  <c r="BF347" i="4"/>
  <c r="BF324" i="4"/>
  <c r="BB301" i="4"/>
  <c r="BB351" i="4"/>
  <c r="BB317" i="4"/>
  <c r="BB309" i="4"/>
  <c r="BB332" i="4"/>
  <c r="BB350" i="4"/>
  <c r="BB310" i="4"/>
  <c r="BB305" i="4"/>
  <c r="BB306" i="4"/>
  <c r="BB355" i="4"/>
  <c r="BF355" i="4"/>
  <c r="BF358" i="4"/>
  <c r="BB358" i="4"/>
  <c r="BB352" i="4"/>
  <c r="BB344" i="4"/>
  <c r="BF344" i="4"/>
  <c r="BF352" i="4"/>
  <c r="BF348" i="4"/>
  <c r="BB348" i="4"/>
  <c r="BF340" i="4"/>
  <c r="BB340" i="4"/>
  <c r="BB362" i="4"/>
  <c r="BF360" i="4"/>
  <c r="BB360" i="4"/>
  <c r="BF362" i="4"/>
  <c r="AY276" i="4"/>
  <c r="AY284" i="4"/>
  <c r="AY281" i="4"/>
  <c r="AY280" i="4"/>
  <c r="AY285" i="4"/>
  <c r="AY282" i="4"/>
  <c r="AY279" i="4"/>
  <c r="AY278" i="4"/>
  <c r="AY283" i="4"/>
  <c r="AY251" i="4"/>
  <c r="AY253" i="4"/>
  <c r="AY258" i="4"/>
  <c r="AY260" i="4"/>
  <c r="AY262" i="4"/>
  <c r="AY265" i="4"/>
  <c r="AY267" i="4"/>
  <c r="AY270" i="4"/>
  <c r="AY272" i="4"/>
  <c r="AY274" i="4"/>
  <c r="AY239" i="4"/>
  <c r="AY255" i="4"/>
  <c r="AY241" i="4"/>
  <c r="AY273" i="4"/>
  <c r="AY264" i="4"/>
  <c r="AY254" i="4"/>
  <c r="AY245" i="4"/>
  <c r="AY243" i="4"/>
  <c r="AY247" i="4"/>
  <c r="AY248" i="4"/>
  <c r="AY271" i="4"/>
  <c r="AY261" i="4"/>
  <c r="AY252" i="4"/>
  <c r="AY242" i="4"/>
  <c r="AY266" i="4"/>
  <c r="AY246" i="4"/>
  <c r="AY268" i="4"/>
  <c r="AY259" i="4"/>
  <c r="AY249" i="4"/>
  <c r="AY240" i="4"/>
  <c r="AY257" i="4"/>
  <c r="AZ63" i="4"/>
  <c r="BA63" i="4"/>
  <c r="AY233" i="4"/>
  <c r="AY79" i="4"/>
  <c r="AY145" i="4"/>
  <c r="AY154" i="4"/>
  <c r="AY194" i="4"/>
  <c r="AY202" i="4"/>
  <c r="AY205" i="4"/>
  <c r="AY210" i="4"/>
  <c r="AY198" i="4"/>
  <c r="AY191" i="4"/>
  <c r="AY188" i="4"/>
  <c r="AY73" i="4"/>
  <c r="AY296" i="4" s="1"/>
  <c r="AY91" i="4"/>
  <c r="AY97" i="4"/>
  <c r="AY136" i="4"/>
  <c r="AY134" i="4"/>
  <c r="AY208" i="4"/>
  <c r="AY218" i="4"/>
  <c r="AY185" i="4"/>
  <c r="AY140" i="4"/>
  <c r="AY212" i="4"/>
  <c r="AY200" i="4"/>
  <c r="AY214" i="4"/>
  <c r="AY207" i="4"/>
  <c r="AY171" i="4"/>
  <c r="AY168" i="4"/>
  <c r="AY166" i="4"/>
  <c r="AY164" i="4"/>
  <c r="AY161" i="4"/>
  <c r="AY159" i="4"/>
  <c r="AY196" i="4"/>
  <c r="AY193" i="4"/>
  <c r="AY121" i="4"/>
  <c r="AY100" i="4"/>
  <c r="AY101" i="4"/>
  <c r="AY89" i="4"/>
  <c r="AY104" i="4"/>
  <c r="AY182" i="4"/>
  <c r="AY174" i="4"/>
  <c r="AY224" i="4"/>
  <c r="AY131" i="4"/>
  <c r="AY76" i="4"/>
  <c r="AY80" i="4"/>
  <c r="AY85" i="4"/>
  <c r="AY124" i="4"/>
  <c r="AY151" i="4"/>
  <c r="AY146" i="4"/>
  <c r="AY141" i="4"/>
  <c r="AY176" i="4"/>
  <c r="AY127" i="4"/>
  <c r="AY92" i="4"/>
  <c r="AY231" i="4"/>
  <c r="AY235" i="4"/>
  <c r="AY77" i="4"/>
  <c r="AY86" i="4"/>
  <c r="AY172" i="4"/>
  <c r="AY162" i="4"/>
  <c r="AY135" i="4"/>
  <c r="AY99" i="4"/>
  <c r="AY213" i="4"/>
  <c r="AY126" i="4"/>
  <c r="AY178" i="4"/>
  <c r="AY160" i="4"/>
  <c r="AY234" i="4"/>
  <c r="AY217" i="4"/>
  <c r="AY95" i="4"/>
  <c r="AY156" i="4"/>
  <c r="AY90" i="4"/>
  <c r="AY116" i="4"/>
  <c r="AY125" i="4"/>
  <c r="AY107" i="4"/>
  <c r="AY109" i="4"/>
  <c r="AY106" i="4"/>
  <c r="AY226" i="4"/>
  <c r="AY147" i="4"/>
  <c r="AY138" i="4"/>
  <c r="AY93" i="4"/>
  <c r="AY170" i="4"/>
  <c r="AY206" i="4"/>
  <c r="AY230" i="4"/>
  <c r="AY84" i="4"/>
  <c r="AY229" i="4"/>
  <c r="AY153" i="4"/>
  <c r="AY122" i="4"/>
  <c r="AY81" i="4"/>
  <c r="AY115" i="4"/>
  <c r="AY142" i="4"/>
  <c r="AY113" i="4"/>
  <c r="AY186" i="4"/>
  <c r="AY220" i="4"/>
  <c r="AY227" i="4"/>
  <c r="AY228" i="4"/>
  <c r="AY179" i="4"/>
  <c r="AY110" i="4"/>
  <c r="AY111" i="4"/>
  <c r="AY152" i="4"/>
  <c r="AY211" i="4"/>
  <c r="AY184" i="4"/>
  <c r="AY103" i="4"/>
  <c r="AY144" i="4"/>
  <c r="AY72" i="4"/>
  <c r="AY295" i="4" s="1"/>
  <c r="AY120" i="4"/>
  <c r="AY167" i="4"/>
  <c r="AY216" i="4"/>
  <c r="AY187" i="4"/>
  <c r="AY199" i="4"/>
  <c r="AY117" i="4"/>
  <c r="AY223" i="4"/>
  <c r="AY190" i="4"/>
  <c r="AY78" i="4"/>
  <c r="AY87" i="4"/>
  <c r="AY148" i="4"/>
  <c r="AY139" i="4"/>
  <c r="AY114" i="4"/>
  <c r="AY112" i="4"/>
  <c r="AY105" i="4"/>
  <c r="AY158" i="4"/>
  <c r="AY192" i="4"/>
  <c r="AY130" i="4"/>
  <c r="AY201" i="4"/>
  <c r="AY237" i="4"/>
  <c r="AY165" i="4"/>
  <c r="AY180" i="4"/>
  <c r="AY221" i="4"/>
  <c r="AY118" i="4"/>
  <c r="AY128" i="4"/>
  <c r="AY98" i="4"/>
  <c r="AY119" i="4"/>
  <c r="AY150" i="4"/>
  <c r="AY204" i="4"/>
  <c r="AY219" i="4"/>
  <c r="AY83" i="4"/>
  <c r="AY173" i="4"/>
  <c r="AY129" i="4"/>
  <c r="AY133" i="4"/>
  <c r="AY74" i="4"/>
  <c r="AY297" i="4" s="1"/>
  <c r="AY181" i="4"/>
  <c r="AY69" i="4"/>
  <c r="AY292" i="4" s="1"/>
  <c r="AY71" i="4"/>
  <c r="AY294" i="4" s="1"/>
  <c r="AY66" i="4"/>
  <c r="AY331" i="4" s="1"/>
  <c r="AY65" i="4"/>
  <c r="AY308" i="4" s="1"/>
  <c r="AY64" i="4"/>
  <c r="AY299" i="4" s="1"/>
  <c r="AY67" i="4"/>
  <c r="AY319" i="4" s="1"/>
  <c r="AY70" i="4"/>
  <c r="AY293" i="4" s="1"/>
  <c r="BF325" i="4"/>
  <c r="BF336" i="4"/>
  <c r="BF313" i="4"/>
  <c r="E24" i="2"/>
  <c r="C24" i="2"/>
  <c r="H24" i="2"/>
  <c r="F24" i="2"/>
  <c r="D24" i="2"/>
  <c r="G24" i="2"/>
  <c r="AY324" i="4" l="1"/>
  <c r="AY309" i="4"/>
  <c r="AY334" i="4"/>
  <c r="AY329" i="4"/>
  <c r="AY321" i="4"/>
  <c r="AY316" i="4"/>
  <c r="AY301" i="4"/>
  <c r="AY327" i="4"/>
  <c r="AY351" i="4"/>
  <c r="AY339" i="4"/>
  <c r="AY311" i="4"/>
  <c r="AY364" i="4"/>
  <c r="AY346" i="4"/>
  <c r="AY323" i="4"/>
  <c r="AY365" i="4"/>
  <c r="AY306" i="4"/>
  <c r="AY304" i="4"/>
  <c r="AY312" i="4"/>
  <c r="AY333" i="4"/>
  <c r="AY328" i="4"/>
  <c r="AY302" i="4"/>
  <c r="AY315" i="4"/>
  <c r="AY367" i="4"/>
  <c r="AY343" i="4"/>
  <c r="AY320" i="4"/>
  <c r="AY305" i="4"/>
  <c r="AY354" i="4"/>
  <c r="AY300" i="4"/>
  <c r="AY335" i="4"/>
  <c r="AY357" i="4"/>
  <c r="AY368" i="4"/>
  <c r="AY338" i="4"/>
  <c r="AY322" i="4"/>
  <c r="AY342" i="4"/>
  <c r="AY317" i="4"/>
  <c r="AY310" i="4"/>
  <c r="AY332" i="4"/>
  <c r="AY347" i="4"/>
  <c r="AY366" i="4"/>
  <c r="AY350" i="4"/>
  <c r="AY355" i="4"/>
  <c r="AY358" i="4"/>
  <c r="AY344" i="4"/>
  <c r="AY352" i="4"/>
  <c r="AY348" i="4"/>
  <c r="AY340" i="4"/>
  <c r="BA188" i="4"/>
  <c r="J80" i="8" s="1"/>
  <c r="AY360" i="4"/>
  <c r="AY362" i="4"/>
  <c r="BA71" i="4"/>
  <c r="BA294" i="4" s="1"/>
  <c r="BA186" i="4"/>
  <c r="J78" i="8" s="1"/>
  <c r="BA131" i="4"/>
  <c r="BA135" i="4"/>
  <c r="BA118" i="4"/>
  <c r="BA162" i="4"/>
  <c r="J56" i="8" s="1"/>
  <c r="BA192" i="4"/>
  <c r="J84" i="8" s="1"/>
  <c r="BA204" i="4"/>
  <c r="J94" i="8" s="1"/>
  <c r="BA147" i="4"/>
  <c r="J43" i="8" s="1"/>
  <c r="BA126" i="4"/>
  <c r="BA217" i="4"/>
  <c r="J107" i="8" s="1"/>
  <c r="BA182" i="4"/>
  <c r="J74" i="8" s="1"/>
  <c r="BA151" i="4"/>
  <c r="J47" i="8" s="1"/>
  <c r="BA66" i="4"/>
  <c r="BA331" i="4" s="1"/>
  <c r="BA233" i="4"/>
  <c r="BA73" i="4"/>
  <c r="BA296" i="4" s="1"/>
  <c r="BA172" i="4"/>
  <c r="J66" i="8" s="1"/>
  <c r="BA79" i="4"/>
  <c r="J6" i="8" s="1"/>
  <c r="BA65" i="4"/>
  <c r="BA308" i="4" s="1"/>
  <c r="BA199" i="4"/>
  <c r="J89" i="8" s="1"/>
  <c r="BA230" i="4"/>
  <c r="BA214" i="4"/>
  <c r="J104" i="8" s="1"/>
  <c r="BA91" i="4"/>
  <c r="J18" i="8" s="1"/>
  <c r="BA187" i="4"/>
  <c r="J79" i="8" s="1"/>
  <c r="BA160" i="4"/>
  <c r="J54" i="8" s="1"/>
  <c r="BA179" i="4"/>
  <c r="J71" i="8" s="1"/>
  <c r="BA81" i="4"/>
  <c r="J8" i="8" s="1"/>
  <c r="BA116" i="4"/>
  <c r="BA64" i="4"/>
  <c r="BA299" i="4" s="1"/>
  <c r="BA67" i="4"/>
  <c r="BA226" i="4"/>
  <c r="BA121" i="4"/>
  <c r="BA134" i="4"/>
  <c r="BA178" i="4"/>
  <c r="J70" i="8" s="1"/>
  <c r="BA97" i="4"/>
  <c r="J22" i="8" s="1"/>
  <c r="BA180" i="4"/>
  <c r="J72" i="8" s="1"/>
  <c r="BA208" i="4"/>
  <c r="J98" i="8" s="1"/>
  <c r="BA120" i="4"/>
  <c r="BA284" i="4"/>
  <c r="BA285" i="4"/>
  <c r="BA278" i="4"/>
  <c r="BA280" i="4"/>
  <c r="BA282" i="4"/>
  <c r="BA283" i="4"/>
  <c r="BA281" i="4"/>
  <c r="BA279" i="4"/>
  <c r="BA200" i="4"/>
  <c r="J90" i="8" s="1"/>
  <c r="BA145" i="4"/>
  <c r="J41" i="8" s="1"/>
  <c r="BA190" i="4"/>
  <c r="J82" i="8" s="1"/>
  <c r="BA158" i="4"/>
  <c r="J52" i="8" s="1"/>
  <c r="BA184" i="4"/>
  <c r="J76" i="8" s="1"/>
  <c r="BA194" i="4"/>
  <c r="J86" i="8" s="1"/>
  <c r="BA146" i="4"/>
  <c r="J42" i="8" s="1"/>
  <c r="AZ276" i="4"/>
  <c r="AZ278" i="4"/>
  <c r="AZ280" i="4"/>
  <c r="AZ285" i="4"/>
  <c r="AZ282" i="4"/>
  <c r="AZ283" i="4"/>
  <c r="AZ279" i="4"/>
  <c r="AZ281" i="4"/>
  <c r="AZ284" i="4"/>
  <c r="BA150" i="4"/>
  <c r="J46" i="8" s="1"/>
  <c r="BA234" i="4"/>
  <c r="BA201" i="4"/>
  <c r="J91" i="8" s="1"/>
  <c r="BA210" i="4"/>
  <c r="J100" i="8" s="1"/>
  <c r="BA136" i="4"/>
  <c r="BA170" i="4"/>
  <c r="J64" i="8" s="1"/>
  <c r="BA165" i="4"/>
  <c r="J59" i="8" s="1"/>
  <c r="BA153" i="4"/>
  <c r="J49" i="8" s="1"/>
  <c r="BA224" i="4"/>
  <c r="BA276" i="4"/>
  <c r="BA142" i="4"/>
  <c r="J38" i="8" s="1"/>
  <c r="BA93" i="4"/>
  <c r="J20" i="8" s="1"/>
  <c r="BA154" i="4"/>
  <c r="J50" i="8" s="1"/>
  <c r="BA211" i="4"/>
  <c r="J101" i="8" s="1"/>
  <c r="BA80" i="4"/>
  <c r="J7" i="8" s="1"/>
  <c r="BA139" i="4"/>
  <c r="J35" i="8" s="1"/>
  <c r="BA229" i="4"/>
  <c r="BA77" i="4"/>
  <c r="J4" i="8" s="1"/>
  <c r="BA198" i="4"/>
  <c r="J88" i="8" s="1"/>
  <c r="BA133" i="4"/>
  <c r="BA193" i="4"/>
  <c r="J85" i="8" s="1"/>
  <c r="BA111" i="4"/>
  <c r="BA92" i="4"/>
  <c r="J19" i="8" s="1"/>
  <c r="BA231" i="4"/>
  <c r="BA144" i="4"/>
  <c r="J40" i="8" s="1"/>
  <c r="BA202" i="4"/>
  <c r="J92" i="8" s="1"/>
  <c r="BA122" i="4"/>
  <c r="BA159" i="4"/>
  <c r="J53" i="8" s="1"/>
  <c r="BA138" i="4"/>
  <c r="J34" i="8" s="1"/>
  <c r="BA98" i="4"/>
  <c r="J23" i="8" s="1"/>
  <c r="BA156" i="4"/>
  <c r="BA89" i="4"/>
  <c r="J16" i="8" s="1"/>
  <c r="BA113" i="4"/>
  <c r="BA114" i="4"/>
  <c r="BA74" i="4"/>
  <c r="BA297" i="4" s="1"/>
  <c r="BA78" i="4"/>
  <c r="J5" i="8" s="1"/>
  <c r="BA109" i="4"/>
  <c r="BA220" i="4"/>
  <c r="J110" i="8" s="1"/>
  <c r="BA76" i="4"/>
  <c r="J3" i="8" s="1"/>
  <c r="BA119" i="4"/>
  <c r="BA99" i="4"/>
  <c r="J24" i="8" s="1"/>
  <c r="BA164" i="4"/>
  <c r="J58" i="8" s="1"/>
  <c r="BA152" i="4"/>
  <c r="J48" i="8" s="1"/>
  <c r="BA106" i="4"/>
  <c r="J31" i="8" s="1"/>
  <c r="BA117" i="4"/>
  <c r="BA176" i="4"/>
  <c r="BA85" i="4"/>
  <c r="J12" i="8" s="1"/>
  <c r="BA107" i="4"/>
  <c r="J32" i="8" s="1"/>
  <c r="BA161" i="4"/>
  <c r="J55" i="8" s="1"/>
  <c r="AZ240" i="4"/>
  <c r="I114" i="8" s="1"/>
  <c r="AZ243" i="4"/>
  <c r="I117" i="8" s="1"/>
  <c r="AZ245" i="4"/>
  <c r="I119" i="8" s="1"/>
  <c r="AZ249" i="4"/>
  <c r="I123" i="8" s="1"/>
  <c r="AZ251" i="4"/>
  <c r="I125" i="8" s="1"/>
  <c r="AZ252" i="4"/>
  <c r="I126" i="8" s="1"/>
  <c r="AZ253" i="4"/>
  <c r="I127" i="8" s="1"/>
  <c r="AZ254" i="4"/>
  <c r="I128" i="8" s="1"/>
  <c r="AZ268" i="4"/>
  <c r="I142" i="8" s="1"/>
  <c r="AZ270" i="4"/>
  <c r="I144" i="8" s="1"/>
  <c r="AZ241" i="4"/>
  <c r="I115" i="8" s="1"/>
  <c r="AZ242" i="4"/>
  <c r="I116" i="8" s="1"/>
  <c r="AZ246" i="4"/>
  <c r="I120" i="8" s="1"/>
  <c r="AZ247" i="4"/>
  <c r="I121" i="8" s="1"/>
  <c r="AZ248" i="4"/>
  <c r="I122" i="8" s="1"/>
  <c r="AZ255" i="4"/>
  <c r="I129" i="8" s="1"/>
  <c r="AZ257" i="4"/>
  <c r="I131" i="8" s="1"/>
  <c r="AZ258" i="4"/>
  <c r="I132" i="8" s="1"/>
  <c r="AZ259" i="4"/>
  <c r="I133" i="8" s="1"/>
  <c r="AZ260" i="4"/>
  <c r="I134" i="8" s="1"/>
  <c r="AZ261" i="4"/>
  <c r="I135" i="8" s="1"/>
  <c r="AZ262" i="4"/>
  <c r="I136" i="8" s="1"/>
  <c r="AZ264" i="4"/>
  <c r="I138" i="8" s="1"/>
  <c r="AZ265" i="4"/>
  <c r="I139" i="8" s="1"/>
  <c r="AZ266" i="4"/>
  <c r="I140" i="8" s="1"/>
  <c r="AZ267" i="4"/>
  <c r="I141" i="8" s="1"/>
  <c r="AZ271" i="4"/>
  <c r="I145" i="8" s="1"/>
  <c r="AZ272" i="4"/>
  <c r="I146" i="8" s="1"/>
  <c r="AZ273" i="4"/>
  <c r="I147" i="8" s="1"/>
  <c r="AZ274" i="4"/>
  <c r="I148" i="8" s="1"/>
  <c r="AZ239" i="4"/>
  <c r="I113" i="8" s="1"/>
  <c r="BA216" i="4"/>
  <c r="J106" i="8" s="1"/>
  <c r="BA241" i="4"/>
  <c r="J115" i="8" s="1"/>
  <c r="BA243" i="4"/>
  <c r="J117" i="8" s="1"/>
  <c r="BA246" i="4"/>
  <c r="J120" i="8" s="1"/>
  <c r="BA248" i="4"/>
  <c r="J122" i="8" s="1"/>
  <c r="BA251" i="4"/>
  <c r="J125" i="8" s="1"/>
  <c r="BA253" i="4"/>
  <c r="J127" i="8" s="1"/>
  <c r="BA255" i="4"/>
  <c r="J129" i="8" s="1"/>
  <c r="BA258" i="4"/>
  <c r="J132" i="8" s="1"/>
  <c r="BA260" i="4"/>
  <c r="J134" i="8" s="1"/>
  <c r="BA262" i="4"/>
  <c r="J136" i="8" s="1"/>
  <c r="BA265" i="4"/>
  <c r="J139" i="8" s="1"/>
  <c r="BA267" i="4"/>
  <c r="J141" i="8" s="1"/>
  <c r="BA270" i="4"/>
  <c r="J144" i="8" s="1"/>
  <c r="BA272" i="4"/>
  <c r="J146" i="8" s="1"/>
  <c r="BA274" i="4"/>
  <c r="J148" i="8" s="1"/>
  <c r="BA239" i="4"/>
  <c r="J113" i="8" s="1"/>
  <c r="BA266" i="4"/>
  <c r="J140" i="8" s="1"/>
  <c r="BA257" i="4"/>
  <c r="J131" i="8" s="1"/>
  <c r="BA247" i="4"/>
  <c r="J121" i="8" s="1"/>
  <c r="BA240" i="4"/>
  <c r="J114" i="8" s="1"/>
  <c r="BA273" i="4"/>
  <c r="J147" i="8" s="1"/>
  <c r="BA264" i="4"/>
  <c r="J138" i="8" s="1"/>
  <c r="BA254" i="4"/>
  <c r="J128" i="8" s="1"/>
  <c r="BA245" i="4"/>
  <c r="J119" i="8" s="1"/>
  <c r="BA268" i="4"/>
  <c r="J142" i="8" s="1"/>
  <c r="BA249" i="4"/>
  <c r="J123" i="8" s="1"/>
  <c r="BA271" i="4"/>
  <c r="J145" i="8" s="1"/>
  <c r="BA261" i="4"/>
  <c r="J135" i="8" s="1"/>
  <c r="BA252" i="4"/>
  <c r="J126" i="8" s="1"/>
  <c r="BA242" i="4"/>
  <c r="J116" i="8" s="1"/>
  <c r="BA259" i="4"/>
  <c r="J133" i="8" s="1"/>
  <c r="BA237" i="4"/>
  <c r="BA127" i="4"/>
  <c r="BA128" i="4"/>
  <c r="BA219" i="4"/>
  <c r="J109" i="8" s="1"/>
  <c r="BA125" i="4"/>
  <c r="BA196" i="4"/>
  <c r="BA87" i="4"/>
  <c r="J14" i="8" s="1"/>
  <c r="BA206" i="4"/>
  <c r="J96" i="8" s="1"/>
  <c r="BA171" i="4"/>
  <c r="J65" i="8" s="1"/>
  <c r="BA129" i="4"/>
  <c r="BA100" i="4"/>
  <c r="J25" i="8" s="1"/>
  <c r="BA173" i="4"/>
  <c r="J67" i="8" s="1"/>
  <c r="BA83" i="4"/>
  <c r="J10" i="8" s="1"/>
  <c r="BA227" i="4"/>
  <c r="BA70" i="4"/>
  <c r="BA293" i="4" s="1"/>
  <c r="BA69" i="4"/>
  <c r="BA292" i="4" s="1"/>
  <c r="BA181" i="4"/>
  <c r="J73" i="8" s="1"/>
  <c r="BA213" i="4"/>
  <c r="J103" i="8" s="1"/>
  <c r="BA207" i="4"/>
  <c r="J97" i="8" s="1"/>
  <c r="BA84" i="4"/>
  <c r="J11" i="8" s="1"/>
  <c r="BA191" i="4"/>
  <c r="J83" i="8" s="1"/>
  <c r="BA205" i="4"/>
  <c r="J95" i="8" s="1"/>
  <c r="BA86" i="4"/>
  <c r="J13" i="8" s="1"/>
  <c r="BA223" i="4"/>
  <c r="BA235" i="4"/>
  <c r="BA185" i="4"/>
  <c r="J77" i="8" s="1"/>
  <c r="BA218" i="4"/>
  <c r="J108" i="8" s="1"/>
  <c r="BA174" i="4"/>
  <c r="J68" i="8" s="1"/>
  <c r="BA95" i="4"/>
  <c r="BA228" i="4"/>
  <c r="BA167" i="4"/>
  <c r="J61" i="8" s="1"/>
  <c r="BA130" i="4"/>
  <c r="BA110" i="4"/>
  <c r="BA104" i="4"/>
  <c r="J29" i="8" s="1"/>
  <c r="BA168" i="4"/>
  <c r="J62" i="8" s="1"/>
  <c r="BA140" i="4"/>
  <c r="J36" i="8" s="1"/>
  <c r="BA115" i="4"/>
  <c r="BA90" i="4"/>
  <c r="J17" i="8" s="1"/>
  <c r="BA212" i="4"/>
  <c r="J102" i="8" s="1"/>
  <c r="BA105" i="4"/>
  <c r="J30" i="8" s="1"/>
  <c r="BA141" i="4"/>
  <c r="J37" i="8" s="1"/>
  <c r="BA124" i="4"/>
  <c r="BA221" i="4"/>
  <c r="J111" i="8" s="1"/>
  <c r="BA101" i="4"/>
  <c r="J26" i="8" s="1"/>
  <c r="BA112" i="4"/>
  <c r="BA72" i="4"/>
  <c r="BA295" i="4" s="1"/>
  <c r="BA166" i="4"/>
  <c r="J60" i="8" s="1"/>
  <c r="BA148" i="4"/>
  <c r="J44" i="8" s="1"/>
  <c r="BA103" i="4"/>
  <c r="J28" i="8" s="1"/>
  <c r="AZ226" i="4"/>
  <c r="AZ190" i="4"/>
  <c r="I82" i="8" s="1"/>
  <c r="AZ185" i="4"/>
  <c r="I77" i="8" s="1"/>
  <c r="AZ211" i="4"/>
  <c r="I101" i="8" s="1"/>
  <c r="AZ201" i="4"/>
  <c r="I91" i="8" s="1"/>
  <c r="AZ230" i="4"/>
  <c r="AZ206" i="4"/>
  <c r="I96" i="8" s="1"/>
  <c r="AZ80" i="4"/>
  <c r="I7" i="8" s="1"/>
  <c r="AZ85" i="4"/>
  <c r="I12" i="8" s="1"/>
  <c r="AZ117" i="4"/>
  <c r="AZ124" i="4"/>
  <c r="AZ128" i="4"/>
  <c r="AZ153" i="4"/>
  <c r="I49" i="8" s="1"/>
  <c r="AZ146" i="4"/>
  <c r="I42" i="8" s="1"/>
  <c r="AZ141" i="4"/>
  <c r="I37" i="8" s="1"/>
  <c r="AZ176" i="4"/>
  <c r="AZ171" i="4"/>
  <c r="I65" i="8" s="1"/>
  <c r="AZ127" i="4"/>
  <c r="AZ135" i="4"/>
  <c r="AZ93" i="4"/>
  <c r="I20" i="8" s="1"/>
  <c r="AZ105" i="4"/>
  <c r="I30" i="8" s="1"/>
  <c r="AZ99" i="4"/>
  <c r="I24" i="8" s="1"/>
  <c r="AZ92" i="4"/>
  <c r="I19" i="8" s="1"/>
  <c r="AZ229" i="4"/>
  <c r="AZ237" i="4"/>
  <c r="AZ234" i="4"/>
  <c r="AZ200" i="4"/>
  <c r="I90" i="8" s="1"/>
  <c r="AZ210" i="4"/>
  <c r="I100" i="8" s="1"/>
  <c r="AZ219" i="4"/>
  <c r="I109" i="8" s="1"/>
  <c r="AZ220" i="4"/>
  <c r="I110" i="8" s="1"/>
  <c r="AZ145" i="4"/>
  <c r="I41" i="8" s="1"/>
  <c r="AZ118" i="4"/>
  <c r="AZ131" i="4"/>
  <c r="AZ76" i="4"/>
  <c r="I3" i="8" s="1"/>
  <c r="AZ121" i="4"/>
  <c r="AZ156" i="4"/>
  <c r="AZ151" i="4"/>
  <c r="I47" i="8" s="1"/>
  <c r="AZ188" i="4"/>
  <c r="I80" i="8" s="1"/>
  <c r="AZ90" i="4"/>
  <c r="I17" i="8" s="1"/>
  <c r="AZ114" i="4"/>
  <c r="AZ104" i="4"/>
  <c r="I29" i="8" s="1"/>
  <c r="AZ73" i="4"/>
  <c r="AZ296" i="4" s="1"/>
  <c r="AZ91" i="4"/>
  <c r="I18" i="8" s="1"/>
  <c r="AZ97" i="4"/>
  <c r="I22" i="8" s="1"/>
  <c r="AZ134" i="4"/>
  <c r="AZ122" i="4"/>
  <c r="AZ89" i="4"/>
  <c r="I16" i="8" s="1"/>
  <c r="AZ109" i="4"/>
  <c r="AZ95" i="4"/>
  <c r="AZ168" i="4"/>
  <c r="I62" i="8" s="1"/>
  <c r="AZ164" i="4"/>
  <c r="I58" i="8" s="1"/>
  <c r="AZ159" i="4"/>
  <c r="I53" i="8" s="1"/>
  <c r="AZ193" i="4"/>
  <c r="I85" i="8" s="1"/>
  <c r="AZ74" i="4"/>
  <c r="AZ297" i="4" s="1"/>
  <c r="AZ116" i="4"/>
  <c r="AZ125" i="4"/>
  <c r="AZ107" i="4"/>
  <c r="I32" i="8" s="1"/>
  <c r="AZ101" i="4"/>
  <c r="I26" i="8" s="1"/>
  <c r="AZ110" i="4"/>
  <c r="AZ81" i="4"/>
  <c r="I8" i="8" s="1"/>
  <c r="AZ119" i="4"/>
  <c r="AZ133" i="4"/>
  <c r="AZ142" i="4"/>
  <c r="I38" i="8" s="1"/>
  <c r="AZ174" i="4"/>
  <c r="I68" i="8" s="1"/>
  <c r="AZ167" i="4"/>
  <c r="I61" i="8" s="1"/>
  <c r="AZ160" i="4"/>
  <c r="I54" i="8" s="1"/>
  <c r="AZ205" i="4"/>
  <c r="I95" i="8" s="1"/>
  <c r="AZ224" i="4"/>
  <c r="AZ216" i="4"/>
  <c r="I106" i="8" s="1"/>
  <c r="AZ103" i="4"/>
  <c r="I28" i="8" s="1"/>
  <c r="AZ78" i="4"/>
  <c r="I5" i="8" s="1"/>
  <c r="AZ83" i="4"/>
  <c r="I10" i="8" s="1"/>
  <c r="AZ87" i="4"/>
  <c r="I14" i="8" s="1"/>
  <c r="AZ148" i="4"/>
  <c r="I44" i="8" s="1"/>
  <c r="AZ144" i="4"/>
  <c r="I40" i="8" s="1"/>
  <c r="AZ139" i="4"/>
  <c r="I35" i="8" s="1"/>
  <c r="AZ173" i="4"/>
  <c r="I67" i="8" s="1"/>
  <c r="AZ72" i="4"/>
  <c r="AZ295" i="4" s="1"/>
  <c r="AZ136" i="4"/>
  <c r="AZ231" i="4"/>
  <c r="AZ77" i="4"/>
  <c r="I4" i="8" s="1"/>
  <c r="AZ84" i="4"/>
  <c r="I11" i="8" s="1"/>
  <c r="AZ150" i="4"/>
  <c r="I46" i="8" s="1"/>
  <c r="AZ172" i="4"/>
  <c r="I66" i="8" s="1"/>
  <c r="AZ158" i="4"/>
  <c r="I52" i="8" s="1"/>
  <c r="AZ179" i="4"/>
  <c r="I71" i="8" s="1"/>
  <c r="AZ221" i="4"/>
  <c r="I111" i="8" s="1"/>
  <c r="AZ202" i="4"/>
  <c r="I92" i="8" s="1"/>
  <c r="AZ235" i="4"/>
  <c r="AZ113" i="4"/>
  <c r="AZ161" i="4"/>
  <c r="I55" i="8" s="1"/>
  <c r="AZ191" i="4"/>
  <c r="I83" i="8" s="1"/>
  <c r="AZ100" i="4"/>
  <c r="I25" i="8" s="1"/>
  <c r="AZ112" i="4"/>
  <c r="AZ154" i="4"/>
  <c r="I50" i="8" s="1"/>
  <c r="AZ147" i="4"/>
  <c r="I43" i="8" s="1"/>
  <c r="AZ162" i="4"/>
  <c r="I56" i="8" s="1"/>
  <c r="AZ126" i="4"/>
  <c r="AZ184" i="4"/>
  <c r="I76" i="8" s="1"/>
  <c r="AZ227" i="4"/>
  <c r="AZ204" i="4"/>
  <c r="I94" i="8" s="1"/>
  <c r="AZ120" i="4"/>
  <c r="AZ86" i="4"/>
  <c r="I13" i="8" s="1"/>
  <c r="AZ213" i="4"/>
  <c r="I103" i="8" s="1"/>
  <c r="AZ182" i="4"/>
  <c r="I74" i="8" s="1"/>
  <c r="AZ199" i="4"/>
  <c r="I89" i="8" s="1"/>
  <c r="AZ106" i="4"/>
  <c r="I31" i="8" s="1"/>
  <c r="AZ138" i="4"/>
  <c r="I34" i="8" s="1"/>
  <c r="AZ192" i="4"/>
  <c r="I84" i="8" s="1"/>
  <c r="AZ181" i="4"/>
  <c r="I73" i="8" s="1"/>
  <c r="AZ212" i="4"/>
  <c r="I102" i="8" s="1"/>
  <c r="AZ218" i="4"/>
  <c r="I108" i="8" s="1"/>
  <c r="AZ214" i="4"/>
  <c r="I104" i="8" s="1"/>
  <c r="AZ98" i="4"/>
  <c r="I23" i="8" s="1"/>
  <c r="AZ111" i="4"/>
  <c r="AZ130" i="4"/>
  <c r="AZ152" i="4"/>
  <c r="I48" i="8" s="1"/>
  <c r="AZ170" i="4"/>
  <c r="I64" i="8" s="1"/>
  <c r="AZ217" i="4"/>
  <c r="I107" i="8" s="1"/>
  <c r="AZ207" i="4"/>
  <c r="I97" i="8" s="1"/>
  <c r="AZ223" i="4"/>
  <c r="AZ208" i="4"/>
  <c r="I98" i="8" s="1"/>
  <c r="AZ180" i="4"/>
  <c r="I72" i="8" s="1"/>
  <c r="AZ166" i="4"/>
  <c r="I60" i="8" s="1"/>
  <c r="AZ196" i="4"/>
  <c r="AZ165" i="4"/>
  <c r="I59" i="8" s="1"/>
  <c r="AZ129" i="4"/>
  <c r="AZ140" i="4"/>
  <c r="I36" i="8" s="1"/>
  <c r="AZ194" i="4"/>
  <c r="I86" i="8" s="1"/>
  <c r="AZ198" i="4"/>
  <c r="I88" i="8" s="1"/>
  <c r="AZ187" i="4"/>
  <c r="I79" i="8" s="1"/>
  <c r="AZ178" i="4"/>
  <c r="I70" i="8" s="1"/>
  <c r="AZ228" i="4"/>
  <c r="AZ79" i="4"/>
  <c r="I6" i="8" s="1"/>
  <c r="AZ115" i="4"/>
  <c r="AZ186" i="4"/>
  <c r="I78" i="8" s="1"/>
  <c r="AZ233" i="4"/>
  <c r="AZ65" i="4"/>
  <c r="AZ308" i="4" s="1"/>
  <c r="AZ66" i="4"/>
  <c r="AZ331" i="4" s="1"/>
  <c r="AZ71" i="4"/>
  <c r="AZ294" i="4" s="1"/>
  <c r="AZ67" i="4"/>
  <c r="AZ319" i="4" s="1"/>
  <c r="AZ69" i="4"/>
  <c r="AZ292" i="4" s="1"/>
  <c r="AZ70" i="4"/>
  <c r="AZ293" i="4" s="1"/>
  <c r="AZ64" i="4"/>
  <c r="AZ299" i="4" s="1"/>
  <c r="AY313" i="4"/>
  <c r="AY336" i="4"/>
  <c r="AY325" i="4"/>
  <c r="BB299" i="4"/>
  <c r="BB331" i="4"/>
  <c r="BB336" i="4" s="1"/>
  <c r="BA319" i="4"/>
  <c r="BB319" i="4"/>
  <c r="BB325" i="4" s="1"/>
  <c r="BB308" i="4"/>
  <c r="BB313" i="4" s="1"/>
  <c r="AZ328" i="4" l="1"/>
  <c r="AZ312" i="4"/>
  <c r="AZ367" i="4"/>
  <c r="AZ315" i="4"/>
  <c r="AZ364" i="4"/>
  <c r="AZ338" i="4"/>
  <c r="AZ306" i="4"/>
  <c r="BA302" i="4"/>
  <c r="BA334" i="4"/>
  <c r="BA323" i="4"/>
  <c r="AZ317" i="4"/>
  <c r="AZ347" i="4"/>
  <c r="AZ357" i="4"/>
  <c r="AZ368" i="4"/>
  <c r="AZ311" i="4"/>
  <c r="AZ300" i="4"/>
  <c r="AZ321" i="4"/>
  <c r="AZ333" i="4"/>
  <c r="AZ351" i="4"/>
  <c r="AZ365" i="4"/>
  <c r="AZ329" i="4"/>
  <c r="BA310" i="4"/>
  <c r="BA327" i="4"/>
  <c r="BA301" i="4"/>
  <c r="BA364" i="4"/>
  <c r="BA324" i="4"/>
  <c r="BA311" i="4"/>
  <c r="BA332" i="4"/>
  <c r="BA300" i="4"/>
  <c r="BA320" i="4"/>
  <c r="BA351" i="4"/>
  <c r="BA368" i="4"/>
  <c r="BA350" i="4"/>
  <c r="BA339" i="4"/>
  <c r="BA312" i="4"/>
  <c r="BA306" i="4"/>
  <c r="AZ309" i="4"/>
  <c r="BA317" i="4"/>
  <c r="BA315" i="4"/>
  <c r="BA357" i="4"/>
  <c r="BA342" i="4"/>
  <c r="BA316" i="4"/>
  <c r="BA322" i="4"/>
  <c r="AZ327" i="4"/>
  <c r="AZ304" i="4"/>
  <c r="AZ346" i="4"/>
  <c r="AZ302" i="4"/>
  <c r="BA367" i="4"/>
  <c r="AZ316" i="4"/>
  <c r="AZ322" i="4"/>
  <c r="AZ310" i="4"/>
  <c r="AZ320" i="4"/>
  <c r="AZ342" i="4"/>
  <c r="AZ305" i="4"/>
  <c r="AZ335" i="4"/>
  <c r="AZ323" i="4"/>
  <c r="AZ332" i="4"/>
  <c r="AZ354" i="4"/>
  <c r="BA329" i="4"/>
  <c r="BA305" i="4"/>
  <c r="BA338" i="4"/>
  <c r="BA354" i="4"/>
  <c r="BA333" i="4"/>
  <c r="AZ334" i="4"/>
  <c r="AZ350" i="4"/>
  <c r="AZ301" i="4"/>
  <c r="AZ343" i="4"/>
  <c r="AZ366" i="4"/>
  <c r="AZ324" i="4"/>
  <c r="AZ339" i="4"/>
  <c r="BA343" i="4"/>
  <c r="BA347" i="4"/>
  <c r="BA366" i="4"/>
  <c r="BA365" i="4"/>
  <c r="BA321" i="4"/>
  <c r="BA309" i="4"/>
  <c r="BA335" i="4"/>
  <c r="BA304" i="4"/>
  <c r="BA328" i="4"/>
  <c r="BA346" i="4"/>
  <c r="BA358" i="4"/>
  <c r="AZ358" i="4"/>
  <c r="BA355" i="4"/>
  <c r="AZ355" i="4"/>
  <c r="AZ352" i="4"/>
  <c r="BA352" i="4"/>
  <c r="AZ344" i="4"/>
  <c r="BA344" i="4"/>
  <c r="AZ348" i="4"/>
  <c r="BA348" i="4"/>
  <c r="AZ340" i="4"/>
  <c r="BA340" i="4"/>
  <c r="BA362" i="4"/>
  <c r="AZ360" i="4"/>
  <c r="AZ362" i="4"/>
  <c r="BA360" i="4"/>
  <c r="BA313" i="4"/>
  <c r="AZ313" i="4"/>
  <c r="AZ325" i="4" l="1"/>
  <c r="BA325" i="4"/>
  <c r="BA336" i="4"/>
</calcChain>
</file>

<file path=xl/sharedStrings.xml><?xml version="1.0" encoding="utf-8"?>
<sst xmlns="http://schemas.openxmlformats.org/spreadsheetml/2006/main" count="1334" uniqueCount="791">
  <si>
    <t>mount</t>
  </si>
  <si>
    <t>sample</t>
  </si>
  <si>
    <t>file</t>
  </si>
  <si>
    <t>date</t>
  </si>
  <si>
    <t>time</t>
  </si>
  <si>
    <t>X pos</t>
  </si>
  <si>
    <t>Y pos</t>
  </si>
  <si>
    <t>Field Ap</t>
  </si>
  <si>
    <t>Entr Slit</t>
  </si>
  <si>
    <t>Mass Res</t>
  </si>
  <si>
    <t>eV slit</t>
  </si>
  <si>
    <t>raster</t>
  </si>
  <si>
    <t>Contrast Ap</t>
  </si>
  <si>
    <t>Max Area</t>
  </si>
  <si>
    <t>L4_ap</t>
  </si>
  <si>
    <t>Xdefl</t>
  </si>
  <si>
    <t>Ydefl</t>
  </si>
  <si>
    <t>mass drift</t>
  </si>
  <si>
    <t>1H/30Si</t>
  </si>
  <si>
    <t>12C/30Si</t>
  </si>
  <si>
    <t>19F/30Si</t>
  </si>
  <si>
    <t>26Mg/30Si</t>
  </si>
  <si>
    <t>35Cl/30Si</t>
  </si>
  <si>
    <t>24Mg++/26Mg</t>
  </si>
  <si>
    <t>1H cps</t>
  </si>
  <si>
    <t>12C cps</t>
  </si>
  <si>
    <t>30Si cps</t>
  </si>
  <si>
    <t>1s 1H/30Si</t>
  </si>
  <si>
    <t>1s 12C/30Si</t>
  </si>
  <si>
    <t>1s 19F/30Si</t>
  </si>
  <si>
    <t>1s 26Mg/30Si</t>
  </si>
  <si>
    <t>1s 35Cl/30Si</t>
  </si>
  <si>
    <t>1s 24Mg++/26Mg</t>
  </si>
  <si>
    <t>1s 1H cps</t>
  </si>
  <si>
    <t>1s 12C cps</t>
  </si>
  <si>
    <t>1s 30Si cps</t>
  </si>
  <si>
    <t>total cycles</t>
  </si>
  <si>
    <t>H-C cycles</t>
  </si>
  <si>
    <t>1H bfield</t>
  </si>
  <si>
    <t>30Si bfield</t>
  </si>
  <si>
    <t>issy</t>
  </si>
  <si>
    <t>_x-4818y-4299.ais</t>
  </si>
  <si>
    <t>_x-801y-4286.ais</t>
  </si>
  <si>
    <t>_x3291y-4077.ais</t>
  </si>
  <si>
    <t>_x3649y5866.ais</t>
  </si>
  <si>
    <t>_x-481y760.ais</t>
  </si>
  <si>
    <t>_x3305y783.ais</t>
  </si>
  <si>
    <t>_x-907y6334.ais</t>
  </si>
  <si>
    <t>SiO2</t>
  </si>
  <si>
    <t>H2O</t>
  </si>
  <si>
    <t>CO2</t>
  </si>
  <si>
    <t>MgO</t>
  </si>
  <si>
    <t>H2O by KFT, CO2 by FTIR (Shiskina et al 2010)</t>
  </si>
  <si>
    <t>N72</t>
  </si>
  <si>
    <t>except 519-4-1 (Hauri et al 2002 Chem Geol 183; sample from Stolper)</t>
  </si>
  <si>
    <t>M5</t>
  </si>
  <si>
    <t>M40</t>
  </si>
  <si>
    <t>M36</t>
  </si>
  <si>
    <t>M10</t>
  </si>
  <si>
    <t>519-4-1</t>
  </si>
  <si>
    <t>M47</t>
  </si>
  <si>
    <t>M21</t>
  </si>
  <si>
    <t>TiO2</t>
  </si>
  <si>
    <t>Al2O3</t>
  </si>
  <si>
    <t>FeO*</t>
  </si>
  <si>
    <t>MnO</t>
  </si>
  <si>
    <t>CaO</t>
  </si>
  <si>
    <t>Na2O</t>
  </si>
  <si>
    <t>K2O</t>
  </si>
  <si>
    <t>total</t>
  </si>
  <si>
    <t>Mel1</t>
  </si>
  <si>
    <t>Cl</t>
  </si>
  <si>
    <t>C/SixSiO2</t>
  </si>
  <si>
    <t>_x-5245y1236.ais</t>
  </si>
  <si>
    <t>1_M5</t>
  </si>
  <si>
    <t>_x-1008y-4009.ais</t>
  </si>
  <si>
    <t>2_N72_270324</t>
  </si>
  <si>
    <t>3_M5</t>
  </si>
  <si>
    <t>4_M40</t>
  </si>
  <si>
    <t>5_M21</t>
  </si>
  <si>
    <t>6_M10</t>
  </si>
  <si>
    <t>7_M36</t>
  </si>
  <si>
    <t>8_M47</t>
  </si>
  <si>
    <t>9_519-4-1</t>
  </si>
  <si>
    <t>10_Mel1_glass</t>
  </si>
  <si>
    <t>_x5408y737.ais</t>
  </si>
  <si>
    <t>Wood</t>
  </si>
  <si>
    <t>1_ICB-4-1300-15_1</t>
  </si>
  <si>
    <t>_x-4087y-721.ais</t>
  </si>
  <si>
    <t>2_ICB-4-1300-15_2</t>
  </si>
  <si>
    <t>_x-3976y-713.ais</t>
  </si>
  <si>
    <t>3_ICB-4-1300-15_3</t>
  </si>
  <si>
    <t>_x-4043y-804.ais</t>
  </si>
  <si>
    <t>4_ICB-4-1300-15_4</t>
  </si>
  <si>
    <t>_x-4065y-974.ais</t>
  </si>
  <si>
    <t>5_ICB-4-1300-15_5</t>
  </si>
  <si>
    <t>_x-3888y-965.ais</t>
  </si>
  <si>
    <t>6_ICB-8-1300-15_1</t>
  </si>
  <si>
    <t>_x2176y-931.ais</t>
  </si>
  <si>
    <t>7_ICB-8-1300-15_2</t>
  </si>
  <si>
    <t>_x2391y-1018.ais</t>
  </si>
  <si>
    <t>8_ICB-8-1300-15_3</t>
  </si>
  <si>
    <t>_x2291y-1168.ais</t>
  </si>
  <si>
    <t>9_ICB-8-1300-15_4</t>
  </si>
  <si>
    <t>_x2114y-836.ais</t>
  </si>
  <si>
    <t>10_ICB-8-1300-15_drop_BL</t>
  </si>
  <si>
    <t>_x2044y-1515.ais</t>
  </si>
  <si>
    <t>beam start</t>
  </si>
  <si>
    <t>beam end</t>
  </si>
  <si>
    <t>Cl ppm</t>
  </si>
  <si>
    <t>H2O wt%</t>
  </si>
  <si>
    <t>CO2 ppm</t>
  </si>
  <si>
    <t>H/Si_Bkg</t>
  </si>
  <si>
    <t>1_ICB-8-1200-5_1</t>
  </si>
  <si>
    <t>_x3172y-3724.ais</t>
  </si>
  <si>
    <t>2_ICB-8-1200-5_2</t>
  </si>
  <si>
    <t>_x3155y-4034.ais</t>
  </si>
  <si>
    <t>3_ICB-8-1200-5_3</t>
  </si>
  <si>
    <t>_x3056y-3908.ais</t>
  </si>
  <si>
    <t>4_ICB-8-1200-5_4</t>
  </si>
  <si>
    <t>_x3148y-3556.ais</t>
  </si>
  <si>
    <t>5_ICB-8-1200-10_1</t>
  </si>
  <si>
    <t>_x-221y2427.ais</t>
  </si>
  <si>
    <t>6_ICB-8-1200-10_2</t>
  </si>
  <si>
    <t>_x-236y2606.ais</t>
  </si>
  <si>
    <t>7_ICB-8-1200-10_3</t>
  </si>
  <si>
    <t>_x-262y2740.ais</t>
  </si>
  <si>
    <t>8_ICB-8-1200-10_4</t>
  </si>
  <si>
    <t>_x-265y3021.ais</t>
  </si>
  <si>
    <t>5_ICB-8-1200-10_5</t>
  </si>
  <si>
    <t>_x-286y3425.ais</t>
  </si>
  <si>
    <t>7_ICB-4-1200-5_1</t>
  </si>
  <si>
    <t>_x-3641y-3337.ais</t>
  </si>
  <si>
    <t>8_ICB-4-1200-5_2</t>
  </si>
  <si>
    <t>_x-3604y-3920.ais</t>
  </si>
  <si>
    <t>9_ICB-4-1200-5_3</t>
  </si>
  <si>
    <t>_x-3612y-4091.ais</t>
  </si>
  <si>
    <t>10_ICB-4-1200-5_4</t>
  </si>
  <si>
    <t>_x-3632y-4246.ais</t>
  </si>
  <si>
    <t>11_ICB-4-1200-5_5</t>
  </si>
  <si>
    <t>_x-3574y-4402.ais</t>
  </si>
  <si>
    <t>_x-890y-4170.ais</t>
  </si>
  <si>
    <t>2_M40</t>
  </si>
  <si>
    <t>_x3213y-4247.ais</t>
  </si>
  <si>
    <t>3_M21</t>
  </si>
  <si>
    <t>_x3789y5798.ais</t>
  </si>
  <si>
    <t>4_N72</t>
  </si>
  <si>
    <t>_x-4966y-4388.ais</t>
  </si>
  <si>
    <t>F-Cl-S</t>
  </si>
  <si>
    <t>1_M5_310325</t>
  </si>
  <si>
    <t>_x-934y-4797.ais</t>
  </si>
  <si>
    <t>2_N72</t>
  </si>
  <si>
    <t>_x-5614y-4076.ais</t>
  </si>
  <si>
    <t>3_M40</t>
  </si>
  <si>
    <t>_x3178y-4643.ais</t>
  </si>
  <si>
    <t>ND70</t>
  </si>
  <si>
    <t>1_degassed</t>
  </si>
  <si>
    <t>_x5856y-3048.ais</t>
  </si>
  <si>
    <t>_x4967y820.ais</t>
  </si>
  <si>
    <t>3_nd70-6-02</t>
  </si>
  <si>
    <t>_x-5117y1593.ais</t>
  </si>
  <si>
    <t>4_ND70_4-02</t>
  </si>
  <si>
    <t>_x4519y5529.ais</t>
  </si>
  <si>
    <t>Sample #</t>
  </si>
  <si>
    <t>IGSN:</t>
  </si>
  <si>
    <t>NMNH catalogue number </t>
  </si>
  <si>
    <r>
      <t>SiO</t>
    </r>
    <r>
      <rPr>
        <vertAlign val="subscript"/>
        <sz val="11"/>
        <color rgb="FF000000"/>
        <rFont val="Calibri"/>
        <family val="2"/>
        <scheme val="minor"/>
      </rPr>
      <t>2</t>
    </r>
  </si>
  <si>
    <r>
      <t>TiO</t>
    </r>
    <r>
      <rPr>
        <vertAlign val="subscript"/>
        <sz val="11"/>
        <color rgb="FF000000"/>
        <rFont val="Calibri"/>
        <family val="2"/>
        <scheme val="minor"/>
      </rPr>
      <t>2</t>
    </r>
  </si>
  <si>
    <r>
      <t>Al</t>
    </r>
    <r>
      <rPr>
        <vertAlign val="sub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>O</t>
    </r>
    <r>
      <rPr>
        <vertAlign val="subscript"/>
        <sz val="11"/>
        <color rgb="FF000000"/>
        <rFont val="Calibri"/>
        <family val="2"/>
        <scheme val="minor"/>
      </rPr>
      <t>3</t>
    </r>
  </si>
  <si>
    <r>
      <t>FeO</t>
    </r>
    <r>
      <rPr>
        <vertAlign val="subscript"/>
        <sz val="11"/>
        <color rgb="FF000000"/>
        <rFont val="Calibri"/>
        <family val="2"/>
        <scheme val="minor"/>
      </rPr>
      <t>tot</t>
    </r>
  </si>
  <si>
    <r>
      <t>Na</t>
    </r>
    <r>
      <rPr>
        <vertAlign val="sub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>O</t>
    </r>
  </si>
  <si>
    <r>
      <t>K</t>
    </r>
    <r>
      <rPr>
        <vertAlign val="sub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>O</t>
    </r>
  </si>
  <si>
    <r>
      <t>P</t>
    </r>
    <r>
      <rPr>
        <vertAlign val="sub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>O</t>
    </r>
    <r>
      <rPr>
        <vertAlign val="subscript"/>
        <sz val="11"/>
        <color rgb="FF000000"/>
        <rFont val="Calibri"/>
        <family val="2"/>
        <scheme val="minor"/>
      </rPr>
      <t>5</t>
    </r>
  </si>
  <si>
    <t>sum</t>
  </si>
  <si>
    <r>
      <t>H</t>
    </r>
    <r>
      <rPr>
        <vertAlign val="sub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>O</t>
    </r>
  </si>
  <si>
    <t>±</t>
  </si>
  <si>
    <r>
      <t>CO</t>
    </r>
    <r>
      <rPr>
        <vertAlign val="subscript"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 xml:space="preserve"> (ppm)</t>
    </r>
  </si>
  <si>
    <t>S (ppm)</t>
  </si>
  <si>
    <t>Cl (ppm)</t>
  </si>
  <si>
    <t>F (ppm)</t>
  </si>
  <si>
    <t>ND 70_ Degassed</t>
  </si>
  <si>
    <t>10.58052/IEYM10001</t>
  </si>
  <si>
    <t>118554-1</t>
  </si>
  <si>
    <t>blank</t>
  </si>
  <si>
    <t>ND-70 (Natural)</t>
  </si>
  <si>
    <t>118554-8 </t>
  </si>
  <si>
    <t>ND70-2-01</t>
  </si>
  <si>
    <t>10.58052/IEYM10002</t>
  </si>
  <si>
    <t>118554-2 </t>
  </si>
  <si>
    <t>ND70-3-01</t>
  </si>
  <si>
    <t>10.58052/IEYM10003</t>
  </si>
  <si>
    <t>118554-3 </t>
  </si>
  <si>
    <t>ND70-4-01</t>
  </si>
  <si>
    <t>10.58052/IEYM10004</t>
  </si>
  <si>
    <t>118554-4 </t>
  </si>
  <si>
    <t>ND70-4-02</t>
  </si>
  <si>
    <t>10.58052/IEYM10005</t>
  </si>
  <si>
    <t>118554-5</t>
  </si>
  <si>
    <t>ND70-5-02</t>
  </si>
  <si>
    <t>10.58052/IEYM10006</t>
  </si>
  <si>
    <t>118554-6</t>
  </si>
  <si>
    <t>ND70-6-02</t>
  </si>
  <si>
    <t>10.58052/IEYM10007</t>
  </si>
  <si>
    <t>118554-7</t>
  </si>
  <si>
    <t>Mangan and Sisson (2000) EPSL 183, 441-455</t>
  </si>
  <si>
    <t>Table 1</t>
  </si>
  <si>
    <t>Obsidian composition</t>
  </si>
  <si>
    <t>Table 2</t>
  </si>
  <si>
    <t>Solubility experiments</t>
  </si>
  <si>
    <t>Glass</t>
  </si>
  <si>
    <t>Bulk</t>
  </si>
  <si>
    <t>Run</t>
  </si>
  <si>
    <t>Fluid</t>
  </si>
  <si>
    <t>1s</t>
  </si>
  <si>
    <t>H2O new</t>
  </si>
  <si>
    <t>CO2 new</t>
  </si>
  <si>
    <t>SiO2 (TWS pers comm)</t>
  </si>
  <si>
    <t>(wt%)</t>
  </si>
  <si>
    <t>pressure</t>
  </si>
  <si>
    <t>type</t>
  </si>
  <si>
    <t>dissolved in glass at end of run</t>
  </si>
  <si>
    <t>(MPa)</t>
  </si>
  <si>
    <t>(ppm)</t>
  </si>
  <si>
    <t>#51</t>
  </si>
  <si>
    <t>H2O^CO2</t>
  </si>
  <si>
    <t>#48</t>
  </si>
  <si>
    <t>FeO</t>
  </si>
  <si>
    <t>#59</t>
  </si>
  <si>
    <t>#61</t>
  </si>
  <si>
    <t>#54</t>
  </si>
  <si>
    <t>#56</t>
  </si>
  <si>
    <t>#31</t>
  </si>
  <si>
    <t>P2O5</t>
  </si>
  <si>
    <t>#32</t>
  </si>
  <si>
    <t>#34</t>
  </si>
  <si>
    <t>#38</t>
  </si>
  <si>
    <t>H2O+</t>
  </si>
  <si>
    <t>NA</t>
  </si>
  <si>
    <t>#47</t>
  </si>
  <si>
    <t>H2O-</t>
  </si>
  <si>
    <t>#42</t>
  </si>
  <si>
    <t>ND</t>
  </si>
  <si>
    <t>#52</t>
  </si>
  <si>
    <t>Total</t>
  </si>
  <si>
    <t>#46</t>
  </si>
  <si>
    <t>Glass by electron microprobe and FTIR; bulk by XRF</t>
  </si>
  <si>
    <t>#49</t>
  </si>
  <si>
    <t>NA=not analyzed, ND=not detected.</t>
  </si>
  <si>
    <t>ND=not</t>
  </si>
  <si>
    <t>detected;</t>
  </si>
  <si>
    <t>uncertainties</t>
  </si>
  <si>
    <t>pertain</t>
  </si>
  <si>
    <t>to</t>
  </si>
  <si>
    <t>the</t>
  </si>
  <si>
    <t>larger</t>
  </si>
  <si>
    <t>of</t>
  </si>
  <si>
    <t>two</t>
  </si>
  <si>
    <t>values,</t>
  </si>
  <si>
    <t>either</t>
  </si>
  <si>
    <t>expected</t>
  </si>
  <si>
    <t>analytical</t>
  </si>
  <si>
    <t>error</t>
  </si>
  <si>
    <t>or</t>
  </si>
  <si>
    <t>observed</t>
  </si>
  <si>
    <t>compositional</t>
  </si>
  <si>
    <t>variation.</t>
  </si>
  <si>
    <t>New data:
Concentrations measured by FTIR on glass wafers supported on KBr window.  H2O NIR and H2O IR are total dissolved H2O measured by near-IR (5200 cm-1 &amp; 4500 cm-1) or IR (3550 cm-1) bands.  Uncertainties are propagated from replicate IR and thickness measurements and are reported as 1 standard deviation (not standard deviation of the mean).  * indicates wafer is too thick to use 3550 cm-1 band.  ** indicates wafer is too thin to use 5200 cm-1 and 4500 cm-1 bands.  Absorbances converted to concentrations using extinction coefficients of 80 L/mol cm (3550 cm-1), 1.86 L/mol cm (5200 cm-1), 1.50 L/mol cm (4500 cm-1), and 1066 L/mol cm (2350 cm-1 CO2) from Ihinger, Hervig, &amp; McMillian (1994), and Blank (1993 PhD - reported in Tamic, Behrens, &amp; Holtz 2001), and glass density of 2.32 g/cm3. Old H2O, CO2 are values reported in Mangan &amp; Sisson EPSL.</t>
  </si>
  <si>
    <t>1H bkg</t>
  </si>
  <si>
    <t>12C bkg</t>
  </si>
  <si>
    <t>beam_start</t>
  </si>
  <si>
    <t>beam_end</t>
  </si>
  <si>
    <t>1_M21</t>
  </si>
  <si>
    <t>_x4409y5579.ais</t>
  </si>
  <si>
    <t>2_M47</t>
  </si>
  <si>
    <t>_x76y6329.ais</t>
  </si>
  <si>
    <t>3_M36</t>
  </si>
  <si>
    <t>_x3515y390.ais</t>
  </si>
  <si>
    <t>F ppm</t>
  </si>
  <si>
    <t>F</t>
  </si>
  <si>
    <t>monika</t>
  </si>
  <si>
    <t>1_AND-8-1200-10-A1816-01</t>
  </si>
  <si>
    <t>_x-79y1065.ais</t>
  </si>
  <si>
    <t>2_AND-8-1200-10-A1816-02</t>
  </si>
  <si>
    <t>_x-93y954.ais</t>
  </si>
  <si>
    <t>3_AND-8-1200-10-A1816-03</t>
  </si>
  <si>
    <t>_x39y964.ais</t>
  </si>
  <si>
    <t>4_AND-8-1200-10-A1816-04</t>
  </si>
  <si>
    <t>_x335y21.ais</t>
  </si>
  <si>
    <t>5_AND-8-1200-10-A1816-05</t>
  </si>
  <si>
    <t>_x282y108.ais</t>
  </si>
  <si>
    <t>_x205y7.ais</t>
  </si>
  <si>
    <t>_x-4497y944.ais</t>
  </si>
  <si>
    <t>_x-4574y949.ais</t>
  </si>
  <si>
    <t>_x-4520y746.ais</t>
  </si>
  <si>
    <t>_x-4387y930.ais</t>
  </si>
  <si>
    <t>_x-4534y1347.ais</t>
  </si>
  <si>
    <t>30Si count rate variable in this capsule</t>
  </si>
  <si>
    <t>_x5024y-80.ais</t>
  </si>
  <si>
    <t>_x5214y-343.ais</t>
  </si>
  <si>
    <t>_x4764y-245.ais</t>
  </si>
  <si>
    <t>_x4796y382.ais</t>
  </si>
  <si>
    <t>_x5181y334.ais</t>
  </si>
  <si>
    <t>_x-1524y6351.ais</t>
  </si>
  <si>
    <t>1_ND70-2-1-31-03-25-eve-01</t>
  </si>
  <si>
    <t>_x6474y-3896.ais</t>
  </si>
  <si>
    <t>2_degassed-31-03-25-eve-02</t>
  </si>
  <si>
    <t>_x6016y-4039.ais</t>
  </si>
  <si>
    <t>3_ND70-3-1-31-03-25-eve-01</t>
  </si>
  <si>
    <t>_x5117y868.ais</t>
  </si>
  <si>
    <t>4_ND70-3-1-31-03-25-eve-02</t>
  </si>
  <si>
    <t>_x5055y960.ais</t>
  </si>
  <si>
    <t>5_ND70_4-2-01</t>
  </si>
  <si>
    <t>_x4211y5545.ais</t>
  </si>
  <si>
    <t>6_ND70_4-2-02</t>
  </si>
  <si>
    <t>_x4181y5448.ais</t>
  </si>
  <si>
    <t>7_ND70_5-2-01</t>
  </si>
  <si>
    <t>_x-1098y3928.ais</t>
  </si>
  <si>
    <t>8_ND70_5-2-02</t>
  </si>
  <si>
    <t>_x-1148y3799.ais</t>
  </si>
  <si>
    <t>9_ND70_6-2-01</t>
  </si>
  <si>
    <t>_x-5436y2304.ais</t>
  </si>
  <si>
    <t>10_ND70_6-2-02</t>
  </si>
  <si>
    <t>_x-5330y2064.ais</t>
  </si>
  <si>
    <t>11_ND70_4-1-01</t>
  </si>
  <si>
    <t>_x-4306y-1980.ais</t>
  </si>
  <si>
    <t>12_ND70_4-1-02</t>
  </si>
  <si>
    <t>_x-4176y-2064.ais</t>
  </si>
  <si>
    <t>13_ND70_2-1-01</t>
  </si>
  <si>
    <t>_x1175y-5332.ais</t>
  </si>
  <si>
    <t>14_ND70_2-1-02</t>
  </si>
  <si>
    <t>_x1078y-5471.ais</t>
  </si>
  <si>
    <t>15_degassed_010425</t>
  </si>
  <si>
    <t>_x6486y-3798.ais</t>
  </si>
  <si>
    <t>16_ND70-3-1</t>
  </si>
  <si>
    <t>_x4972y1073.ais</t>
  </si>
  <si>
    <t>17_ND70_4-2_#2</t>
  </si>
  <si>
    <t>_x4267y5669.ais</t>
  </si>
  <si>
    <t>18_ND70_4-2_#1</t>
  </si>
  <si>
    <t>_x3110y5732.ais</t>
  </si>
  <si>
    <t>19_ND70_5-2</t>
  </si>
  <si>
    <t>_x-1080y3864.ais</t>
  </si>
  <si>
    <t>20_ND70_6-2</t>
  </si>
  <si>
    <t>_x-5531y2388.ais</t>
  </si>
  <si>
    <t>21_ND70_4-1</t>
  </si>
  <si>
    <t>_x-4090y-1992.ais</t>
  </si>
  <si>
    <t>22_ND70_2-1</t>
  </si>
  <si>
    <t>_x1208y-5245.ais</t>
  </si>
  <si>
    <t>1_DCB-2-1200-10-A1861-01</t>
  </si>
  <si>
    <t>2_DCB-2-1200-10-A1861-02</t>
  </si>
  <si>
    <t>3_DCB-2-1200-10-A1861-03</t>
  </si>
  <si>
    <t>4_DCB-2-1200-10-A1861-04</t>
  </si>
  <si>
    <t>5_DCB-2-1200-10-A1861-05</t>
  </si>
  <si>
    <t>6_DCB-2-1200-10-A1861-06</t>
  </si>
  <si>
    <t>7_DCB-2-1200-5-B781-01</t>
  </si>
  <si>
    <t>8_DCB-2-1200-5-B781-02</t>
  </si>
  <si>
    <t>9_DCB-2-1200-5-B781-03</t>
  </si>
  <si>
    <t>10_DCB-2-1200-5-B781-04</t>
  </si>
  <si>
    <t>11_DCB-2-1200-5-B781-05</t>
  </si>
  <si>
    <t>12_DCB-2-1200-15-A1860-01</t>
  </si>
  <si>
    <t>13_DCB-2-1200-15-A1860-02</t>
  </si>
  <si>
    <t>14_DCB-2-1200-15-A1860-03</t>
  </si>
  <si>
    <t>15_DCB-2-1200-15-A1860-04</t>
  </si>
  <si>
    <t>16_DCB-2-1200-15-A1860-05</t>
  </si>
  <si>
    <t>17_SCOl-A-01</t>
  </si>
  <si>
    <t>18_AND-8-1200-10-A1811-01</t>
  </si>
  <si>
    <t>_x-575y-2009.ais</t>
  </si>
  <si>
    <t>19_AND-8-1200-10-A1811-02</t>
  </si>
  <si>
    <t>_x-656y-1825.ais</t>
  </si>
  <si>
    <t>20_AND-8-1200-10-A1811-03</t>
  </si>
  <si>
    <t>_x-509y-1840.ais</t>
  </si>
  <si>
    <t>21_AND-8-1200-10-A1811-04</t>
  </si>
  <si>
    <t>_x-484y-2148.ais</t>
  </si>
  <si>
    <t>22_AND-8-1200-10-A1811-05</t>
  </si>
  <si>
    <t>_x-638y-2203.ais</t>
  </si>
  <si>
    <t>23_AND-4-1200-15-A1796-01</t>
  </si>
  <si>
    <t>_x4056y-611.ais</t>
  </si>
  <si>
    <t>24_AND-4-1200-15-A1796-02</t>
  </si>
  <si>
    <t>_x4269y-660.ais</t>
  </si>
  <si>
    <t>25_AND-4-1200-15-A1796-03</t>
  </si>
  <si>
    <t>_x4271y-802.ais</t>
  </si>
  <si>
    <t>26_AND-4-1200-15-A1796-04</t>
  </si>
  <si>
    <t>_x4279y-349.ais</t>
  </si>
  <si>
    <t>27_AND-4-1200-15-A1796-05</t>
  </si>
  <si>
    <t>_x4043y-412.ais</t>
  </si>
  <si>
    <t>H2O CO2</t>
  </si>
  <si>
    <t>5_siss59_010425</t>
  </si>
  <si>
    <t>_x-2060y-737.ais</t>
  </si>
  <si>
    <t>6_rb480</t>
  </si>
  <si>
    <t>_x-1774y1508.ais</t>
  </si>
  <si>
    <t>7_siss51</t>
  </si>
  <si>
    <t>_x297y-4159.ais</t>
  </si>
  <si>
    <t>8_siss48</t>
  </si>
  <si>
    <t>_x-2963y-3491.ais</t>
  </si>
  <si>
    <t>_x-778y-2106.ais</t>
  </si>
  <si>
    <t>_x-352y-2150.ais</t>
  </si>
  <si>
    <t>_x-599y-1878.ais</t>
  </si>
  <si>
    <t>_x-877y-1458.ais</t>
  </si>
  <si>
    <t>_x-584y-1442.ais</t>
  </si>
  <si>
    <t>6_AND-8-1200-5-H104-01</t>
  </si>
  <si>
    <t>_x-4788y-402.ais</t>
  </si>
  <si>
    <t>7_AND-8-1200-5-H104-02</t>
  </si>
  <si>
    <t>_x-4738y-399.ais</t>
  </si>
  <si>
    <t>8_AND-8-1200-5-H104-03</t>
  </si>
  <si>
    <t>_x-4704y-469.ais</t>
  </si>
  <si>
    <t>9_AND-8-1200-5-H104-04</t>
  </si>
  <si>
    <t>_x-4859y-440.ais</t>
  </si>
  <si>
    <t>10_AND-8-1200-5-H104-05</t>
  </si>
  <si>
    <t>_x-4787y-356.ais</t>
  </si>
  <si>
    <t>11_AND-8-1200-15-A1818-01</t>
  </si>
  <si>
    <t>_x3514y-2109.ais</t>
  </si>
  <si>
    <t>12_AND-8-1200-15-A1818-02</t>
  </si>
  <si>
    <t>_x3689y-2613.ais</t>
  </si>
  <si>
    <t>13_AND-8-1200-15-A1818-03</t>
  </si>
  <si>
    <t>_x3287y-2651.ais</t>
  </si>
  <si>
    <t>14_AND-8-1200-15-A1818-04</t>
  </si>
  <si>
    <t>_x3356y-1664.ais</t>
  </si>
  <si>
    <t>15_AND-8-1200-15-A1818-05</t>
  </si>
  <si>
    <t>_x3609y-1654.ais</t>
  </si>
  <si>
    <t>16_SCOL-B-01</t>
  </si>
  <si>
    <t>_x-260y5148.ais</t>
  </si>
  <si>
    <t>inf</t>
  </si>
  <si>
    <t>nan</t>
  </si>
  <si>
    <t>1_DCB-6-1200-10-A1866-01</t>
  </si>
  <si>
    <t>_x-876y-926.ais</t>
  </si>
  <si>
    <t>2_DCB-6-1200-10-A1866-02</t>
  </si>
  <si>
    <t>_x-1000y-1274.ais</t>
  </si>
  <si>
    <t>3_DCB-6-1200-10-A1866-03</t>
  </si>
  <si>
    <t>_x-752y-1279.ais</t>
  </si>
  <si>
    <t>4_DCB-6-1200-10-A1866-04</t>
  </si>
  <si>
    <t>_x-861y-349.ais</t>
  </si>
  <si>
    <t>5_DCB-6-1200-10-A1866-05</t>
  </si>
  <si>
    <t>_x-1095y-425.ais</t>
  </si>
  <si>
    <t>6_DCB-6-1200-15-A1865-01</t>
  </si>
  <si>
    <t>_x3873y-1953.ais</t>
  </si>
  <si>
    <t>7_DCB-6-1200-15-A1865-02</t>
  </si>
  <si>
    <t>_x4044y-1650.ais</t>
  </si>
  <si>
    <t>8_DCB-6-1200-15-A1865-03</t>
  </si>
  <si>
    <t>_x3622y-1663.ais</t>
  </si>
  <si>
    <t>9_DCB-6-1200-15-A1865-04</t>
  </si>
  <si>
    <t>_x3639y-2104.ais</t>
  </si>
  <si>
    <t>10_DCB-6-1200-15-A1865-05</t>
  </si>
  <si>
    <t>_x4061y-2096.ais</t>
  </si>
  <si>
    <t>11_DCB-6-1200-10-B778-01</t>
  </si>
  <si>
    <t>_x-5740y-1766.ais</t>
  </si>
  <si>
    <t>12_DCB-6-1200-10-B778-02</t>
  </si>
  <si>
    <t>_x-5678y-1687.ais</t>
  </si>
  <si>
    <t>13_DCB-6-1200-10-B778-03</t>
  </si>
  <si>
    <t>_x-5964y-1645.ais</t>
  </si>
  <si>
    <t>14_DCB-6-1200-10-B778-04</t>
  </si>
  <si>
    <t>_x-5884y-2251.ais</t>
  </si>
  <si>
    <t>15_DCB-6-1200-10-B778-05</t>
  </si>
  <si>
    <t>_x-5733y-2268.ais</t>
  </si>
  <si>
    <t>16_SCOL-C-01</t>
  </si>
  <si>
    <t>_x-3882y6482.ais</t>
  </si>
  <si>
    <t>1_HSR-2-1200-15-A1831-01</t>
  </si>
  <si>
    <t>_x-159y-2560.ais</t>
  </si>
  <si>
    <t>2_HSR-2-1200-15-A1831-02</t>
  </si>
  <si>
    <t>_x-10y-2792.ais</t>
  </si>
  <si>
    <t>3_HSR-2-1200-15-A1831-03</t>
  </si>
  <si>
    <t>_x-220y-3056.ais</t>
  </si>
  <si>
    <t>4_HSR-2-1200-15-A1831-04</t>
  </si>
  <si>
    <t>_x-329y-2182.ais</t>
  </si>
  <si>
    <t>5_HSR-2-1200-15-A1831-05</t>
  </si>
  <si>
    <t>_x-115y-2154.ais</t>
  </si>
  <si>
    <t>6_HSR-2-1200-10-A1833-01</t>
  </si>
  <si>
    <t>_x4176y-880.ais</t>
  </si>
  <si>
    <t>7_HSR-2-1200-10-A1833-02</t>
  </si>
  <si>
    <t>_x4342y-1176.ais</t>
  </si>
  <si>
    <t>8_HSR-2-1200-10-A1833-03</t>
  </si>
  <si>
    <t>_x4146y-1273.ais</t>
  </si>
  <si>
    <t>9_HSR-2-1200-10-A1833-04</t>
  </si>
  <si>
    <t>_x4081y-650.ais</t>
  </si>
  <si>
    <t>10_HSR-2-1200-10-A1833-05</t>
  </si>
  <si>
    <t>_x4328y-846.ais</t>
  </si>
  <si>
    <t>11_AND-2-1200-5-H98-01</t>
  </si>
  <si>
    <t>_x-5225y-885.ais</t>
  </si>
  <si>
    <t>12_AND-2-1200-5-H98-02</t>
  </si>
  <si>
    <t>_x-5294y-1390.ais</t>
  </si>
  <si>
    <t>13_AND-2-1200-5-H98-03</t>
  </si>
  <si>
    <t>_x-5015y-1415.ais</t>
  </si>
  <si>
    <t>14_AND-2-1200-5-H98-04</t>
  </si>
  <si>
    <t>_x-5157y-296.ais</t>
  </si>
  <si>
    <t>15_AND-2-1200-5-H98-05</t>
  </si>
  <si>
    <t>_x-5386y-240.ais</t>
  </si>
  <si>
    <t>16_SCOL-F-01</t>
  </si>
  <si>
    <t>_x-3775y5981.ais</t>
  </si>
  <si>
    <t>31 March 2025 NEW SESSION</t>
  </si>
  <si>
    <t>Cu?</t>
  </si>
  <si>
    <t>1_rb480_020425</t>
  </si>
  <si>
    <t>_x-1929y1338.ais</t>
  </si>
  <si>
    <t>2_siss51</t>
  </si>
  <si>
    <t>_x362y-4041.ais</t>
  </si>
  <si>
    <t>3_siss59</t>
  </si>
  <si>
    <t>_x-2008y-740.ais</t>
  </si>
  <si>
    <t>4_siss48</t>
  </si>
  <si>
    <t>_x-3045y-3443.ais</t>
  </si>
  <si>
    <t>5_siss61</t>
  </si>
  <si>
    <t>_x1433y-943.ais</t>
  </si>
  <si>
    <t>wt%</t>
  </si>
  <si>
    <t>rb497</t>
  </si>
  <si>
    <t>rb480</t>
  </si>
  <si>
    <t>presputter (s)</t>
  </si>
  <si>
    <t>ion source</t>
  </si>
  <si>
    <t>11B/30Si</t>
  </si>
  <si>
    <t>14N/30Si</t>
  </si>
  <si>
    <t>28Si++/30Si</t>
  </si>
  <si>
    <t>14N cps</t>
  </si>
  <si>
    <t>1s 11B/30Si</t>
  </si>
  <si>
    <t>1s 14N/30Si</t>
  </si>
  <si>
    <t>1s 28Si++/30Si</t>
  </si>
  <si>
    <t>H kbg</t>
  </si>
  <si>
    <t>C bkg</t>
  </si>
  <si>
    <t>H/Si</t>
  </si>
  <si>
    <t>C/Si x SiO2</t>
  </si>
  <si>
    <t>MgO wt%</t>
  </si>
  <si>
    <t>B ppm</t>
  </si>
  <si>
    <t>N ppm</t>
  </si>
  <si>
    <t>B</t>
  </si>
  <si>
    <t>N</t>
  </si>
  <si>
    <t>1_RB480_210125</t>
  </si>
  <si>
    <t>_x557y-1654.ais</t>
  </si>
  <si>
    <t>rhy_H2O-CO2</t>
  </si>
  <si>
    <t xml:space="preserve">O2-         </t>
  </si>
  <si>
    <t>2_sisson_51</t>
  </si>
  <si>
    <t>_x-1052y4248.ais</t>
  </si>
  <si>
    <t>3_STHS</t>
  </si>
  <si>
    <t>_x4192y-831.ais</t>
  </si>
  <si>
    <t>4_Lipari</t>
  </si>
  <si>
    <t>_x-5722y-1771.ais</t>
  </si>
  <si>
    <t>5_nbs28-qz</t>
  </si>
  <si>
    <t>_x-447y6600.ais</t>
  </si>
  <si>
    <t>6_Lipari</t>
  </si>
  <si>
    <t>_x-5734y-1714.ais</t>
  </si>
  <si>
    <t>fixed Cl peak</t>
  </si>
  <si>
    <t>73_M40_210125</t>
  </si>
  <si>
    <t>_x3181y-4582.ais</t>
  </si>
  <si>
    <t>74_M5</t>
  </si>
  <si>
    <t>_x-942y-4642.ais</t>
  </si>
  <si>
    <t>75_N72</t>
  </si>
  <si>
    <t>_x-4922y-4281.ais</t>
  </si>
  <si>
    <t>77_M36</t>
  </si>
  <si>
    <t>_x3260y251.ais</t>
  </si>
  <si>
    <t>1_N72_220125</t>
  </si>
  <si>
    <t>_x-5415y-4529.ais</t>
  </si>
  <si>
    <t>2_M5</t>
  </si>
  <si>
    <t>_x-1208y-4715.ais</t>
  </si>
  <si>
    <t>_x2913y-4582.ais</t>
  </si>
  <si>
    <t>4_M36</t>
  </si>
  <si>
    <t>_x3010y233.ais</t>
  </si>
  <si>
    <t>1_519-4-1</t>
  </si>
  <si>
    <t>_x-5010y1300.ais</t>
  </si>
  <si>
    <t>adjusted z, beampos</t>
  </si>
  <si>
    <t>2_M21</t>
  </si>
  <si>
    <t>_x3451y5906.ais</t>
  </si>
  <si>
    <t>3_M47</t>
  </si>
  <si>
    <t>_x-617y6058.ais</t>
  </si>
  <si>
    <t>61_Fba-1</t>
  </si>
  <si>
    <t>_x-4056y-3402.ais</t>
  </si>
  <si>
    <t>62_Fba-5</t>
  </si>
  <si>
    <t>_x528y-5912.ais</t>
  </si>
  <si>
    <t>63_GSD</t>
  </si>
  <si>
    <t>_x886y-1274.ais</t>
  </si>
  <si>
    <t>64_BCR2-G</t>
  </si>
  <si>
    <t>_x-5494y2207.ais</t>
  </si>
  <si>
    <t>7_St8.1.A9</t>
  </si>
  <si>
    <t>_x4882y327.ais</t>
  </si>
  <si>
    <t>1_DEGASSED</t>
  </si>
  <si>
    <t>_x5707y-2453.ais</t>
  </si>
  <si>
    <t>29_ND70_#1</t>
  </si>
  <si>
    <t>_x5170y-2999.ais</t>
  </si>
  <si>
    <t>30_ND70_#1</t>
  </si>
  <si>
    <t>_x6559y-2229.ais</t>
  </si>
  <si>
    <t>8_ND70-3-1</t>
  </si>
  <si>
    <t>_x73y316.ais</t>
  </si>
  <si>
    <t>25_ND70_#1</t>
  </si>
  <si>
    <t>_x-457y-144.ais</t>
  </si>
  <si>
    <t>26_ND70_#1</t>
  </si>
  <si>
    <t>_x393y539.ais</t>
  </si>
  <si>
    <t>2_NATURAL</t>
  </si>
  <si>
    <t>_x1453y-4083.ais</t>
  </si>
  <si>
    <t>27_ND70_#1</t>
  </si>
  <si>
    <t>_x1029y-4609.ais</t>
  </si>
  <si>
    <t>28_ND70_#1</t>
  </si>
  <si>
    <t>_x1766y-4748.ais</t>
  </si>
  <si>
    <t>14_ND70-2-1</t>
  </si>
  <si>
    <t>_x4689y1349.ais</t>
  </si>
  <si>
    <t>15_ND70_#1</t>
  </si>
  <si>
    <t>_x4984y1170.ais</t>
  </si>
  <si>
    <t>16_ND70_#1</t>
  </si>
  <si>
    <t>_x5034y1831.ais</t>
  </si>
  <si>
    <t>4_ND70-4-1</t>
  </si>
  <si>
    <t>_x-3759y-1614.ais</t>
  </si>
  <si>
    <t>23_ND70_#1</t>
  </si>
  <si>
    <t>_x-4245y-1881.ais</t>
  </si>
  <si>
    <t>24_ND70_#1</t>
  </si>
  <si>
    <t>_x-4738y-2389.ais</t>
  </si>
  <si>
    <t>12_ND70-4-2_#1</t>
  </si>
  <si>
    <t>_x2861y5824.ais</t>
  </si>
  <si>
    <t>13_ND70-4-2_#2</t>
  </si>
  <si>
    <t>_x4393y6015.ais</t>
  </si>
  <si>
    <t>17_ND70_#1</t>
  </si>
  <si>
    <t>_x4039y5852.ais</t>
  </si>
  <si>
    <t>18_ND70_#1</t>
  </si>
  <si>
    <t>_x3632y6032.ais</t>
  </si>
  <si>
    <t>9_ND70-5-2</t>
  </si>
  <si>
    <t>_x-1203y4211.ais</t>
  </si>
  <si>
    <t>11_Fba-5</t>
  </si>
  <si>
    <t>_x-610y5559.ais</t>
  </si>
  <si>
    <t>ND70-5-2</t>
  </si>
  <si>
    <t>19_ND70_#1</t>
  </si>
  <si>
    <t>_x-1647y3934.ais</t>
  </si>
  <si>
    <t>20_ND70_#1</t>
  </si>
  <si>
    <t>_x-721y5326.ais</t>
  </si>
  <si>
    <t>21_ND70_#1</t>
  </si>
  <si>
    <t>_x-5697y1357.ais</t>
  </si>
  <si>
    <t>22_ND70_#1</t>
  </si>
  <si>
    <t>_x-6611y1140.ais</t>
  </si>
  <si>
    <t>7_ND70-6-2</t>
  </si>
  <si>
    <t>_x-5194y1646.ais</t>
  </si>
  <si>
    <t>3_KLU-BA</t>
  </si>
  <si>
    <t>_x-2536y-7275.ais</t>
  </si>
  <si>
    <t>5_ALV519-4-1_#2</t>
  </si>
  <si>
    <t>_x-7678y-2969.ais</t>
  </si>
  <si>
    <t>6_ALV519-4-1_#1</t>
  </si>
  <si>
    <t>_x-7509y-866.ais</t>
  </si>
  <si>
    <t>10_GSD-1G</t>
  </si>
  <si>
    <t>_x-4158y6521.ais</t>
  </si>
  <si>
    <t>6_Run84</t>
  </si>
  <si>
    <t>_x-4091y4074.ais</t>
  </si>
  <si>
    <t>Name</t>
  </si>
  <si>
    <t>Run84</t>
  </si>
  <si>
    <t>Composition</t>
  </si>
  <si>
    <t>andesite</t>
  </si>
  <si>
    <t>H2O (manometry)</t>
  </si>
  <si>
    <t>H2O*</t>
  </si>
  <si>
    <t>OH*</t>
  </si>
  <si>
    <t>H2O tot</t>
  </si>
  <si>
    <t>2_nd70-3-01</t>
  </si>
  <si>
    <t>_x4926y904.ais</t>
  </si>
  <si>
    <t>2_nd70-6-02</t>
  </si>
  <si>
    <t>_x-5212y1591.ais</t>
  </si>
  <si>
    <t>3_ND70_4-02</t>
  </si>
  <si>
    <t>_x4421y5630.ais</t>
  </si>
  <si>
    <t>1_nd70-3-01_020425</t>
  </si>
  <si>
    <t>H2O rhy/bas</t>
  </si>
  <si>
    <t>1_LGB-5</t>
  </si>
  <si>
    <t>_x-159y-1105.ais</t>
  </si>
  <si>
    <t>STANDARD COMPILATION</t>
  </si>
  <si>
    <t>LGB-5</t>
  </si>
  <si>
    <t>1_HSR-4-1200-10-A1832-01</t>
  </si>
  <si>
    <t>_x31y-430.ais</t>
  </si>
  <si>
    <t>2_HSR-4-1200-10-A1832-02</t>
  </si>
  <si>
    <t>_x-145y57.ais</t>
  </si>
  <si>
    <t>3_HSR-4-1200-10-A1832-03</t>
  </si>
  <si>
    <t>_x105y54.ais</t>
  </si>
  <si>
    <t>4_HSR-4-1200-10-A1832-04</t>
  </si>
  <si>
    <t>_x91y-1042.ais</t>
  </si>
  <si>
    <t>5_HSR-4-1200-10-A1832-05</t>
  </si>
  <si>
    <t>_x-22y-1062.ais</t>
  </si>
  <si>
    <t>6_HSR-4-1200-15-A1826-01</t>
  </si>
  <si>
    <t>_x4381y-436.ais</t>
  </si>
  <si>
    <t>7_HSR-4-1200-15-A1826-02</t>
  </si>
  <si>
    <t>_x4425y-321.ais</t>
  </si>
  <si>
    <t>8_HSR-4-1200-15-A1826-03</t>
  </si>
  <si>
    <t>_x4470y-464.ais</t>
  </si>
  <si>
    <t>9_HSR-4-1200-15-A1826-04</t>
  </si>
  <si>
    <t>_x4284y-679.ais</t>
  </si>
  <si>
    <t>10_HSR-4-1200-15-A1826-05</t>
  </si>
  <si>
    <t>_x4441y-186.ais</t>
  </si>
  <si>
    <t>11_AND-2-1200-15-A1814-01</t>
  </si>
  <si>
    <t>_x-315y-6261.ais</t>
  </si>
  <si>
    <t>12_AND-2-1200-15-A1814-02</t>
  </si>
  <si>
    <t>_x-721y-6160.ais</t>
  </si>
  <si>
    <t>13_AND-2-1200-15-A1814-03</t>
  </si>
  <si>
    <t>_x-581y-6527.ais</t>
  </si>
  <si>
    <t>14_AND-2-1200-15-A1814-04</t>
  </si>
  <si>
    <t>_x-116y-6381.ais</t>
  </si>
  <si>
    <t>15_AND-2-1200-15-A1814-05</t>
  </si>
  <si>
    <t>_x-143y-6123.ais</t>
  </si>
  <si>
    <t>16_AND-4-1200-10-A1806-01</t>
  </si>
  <si>
    <t>_x-4472y-340.ais</t>
  </si>
  <si>
    <t>17_AND-4-1200-10-A1806-02</t>
  </si>
  <si>
    <t>_x-4615y29.ais</t>
  </si>
  <si>
    <t>18_AND-4-1200-10-A1806-03</t>
  </si>
  <si>
    <t>_x-4316y16.ais</t>
  </si>
  <si>
    <t>19_AND-4-1200-10-A1806-04</t>
  </si>
  <si>
    <t>_x-4238y-600.ais</t>
  </si>
  <si>
    <t>20_AND-4-1200-10-A1806-05</t>
  </si>
  <si>
    <t>_x-4484y-579.ais</t>
  </si>
  <si>
    <t>21_AND-4-1200-10-A1806-06</t>
  </si>
  <si>
    <t>_x-4504y-711.ais</t>
  </si>
  <si>
    <t>22_SCOL-E-01</t>
  </si>
  <si>
    <t>_x-4162y4494.ais</t>
  </si>
  <si>
    <t>23_SCOL-E-02</t>
  </si>
  <si>
    <t>_x-4199y5174.ais</t>
  </si>
  <si>
    <t>H2O _AND</t>
  </si>
  <si>
    <t>H2O _DCB</t>
  </si>
  <si>
    <t>H2O _HSR</t>
  </si>
  <si>
    <t>H2O_BAS</t>
  </si>
  <si>
    <t>H2O ref / H/Si</t>
  </si>
  <si>
    <t>48-74</t>
  </si>
  <si>
    <t>1_AND-4-stm-01</t>
  </si>
  <si>
    <t>_x-206y831.ais</t>
  </si>
  <si>
    <t>2_AND-4-stm-02</t>
  </si>
  <si>
    <t>_x-368y1506.ais</t>
  </si>
  <si>
    <t>3_AND-4-stm-03</t>
  </si>
  <si>
    <t>_x595y1604.ais</t>
  </si>
  <si>
    <t>4_AND-4-stm-04</t>
  </si>
  <si>
    <t>_x934y202.ais</t>
  </si>
  <si>
    <t>5_AND-4-stm-05</t>
  </si>
  <si>
    <t>_x429y149.ais</t>
  </si>
  <si>
    <t>6_AND-8-stm-01</t>
  </si>
  <si>
    <t>_x-5163y-187.ais</t>
  </si>
  <si>
    <t>7_AND-8-stm-02</t>
  </si>
  <si>
    <t>_x-5532y1792.ais</t>
  </si>
  <si>
    <t>8_AND-8-stm-03</t>
  </si>
  <si>
    <t>_x-5102y1969.ais</t>
  </si>
  <si>
    <t>9_AND-8-stm-04</t>
  </si>
  <si>
    <t>_x-4458y-1580.ais</t>
  </si>
  <si>
    <t>10_AND-8-stm-05</t>
  </si>
  <si>
    <t>_x-4885y-1592.ais</t>
  </si>
  <si>
    <t>11_AND-2-stm-01</t>
  </si>
  <si>
    <t>_x5463y2247.ais</t>
  </si>
  <si>
    <t>12_AND-2-stm-02</t>
  </si>
  <si>
    <t>_x5904y3534.ais</t>
  </si>
  <si>
    <t>13_AND-2-stm-03</t>
  </si>
  <si>
    <t>_x5541y3423.ais</t>
  </si>
  <si>
    <t>14_AND-2-stm-04</t>
  </si>
  <si>
    <t>_x5339y650.ais</t>
  </si>
  <si>
    <t>15_AND-2-stm-05</t>
  </si>
  <si>
    <t>_x6034y541.ais</t>
  </si>
  <si>
    <t>16_HSR-R-stm-01</t>
  </si>
  <si>
    <t>_x1781y490.ais</t>
  </si>
  <si>
    <t>17_HSR-R-stm-02</t>
  </si>
  <si>
    <t>_x2272y2329.ais</t>
  </si>
  <si>
    <t>18_HSR-R-stm-03</t>
  </si>
  <si>
    <t>_x1600y2418.ais</t>
  </si>
  <si>
    <t>19_HSR-R-stm-04</t>
  </si>
  <si>
    <t>_x794y2286.ais</t>
  </si>
  <si>
    <t>20_HSR-R-stm-05</t>
  </si>
  <si>
    <t>_x1149y344.ais</t>
  </si>
  <si>
    <t>21_HSR-R-stm-06</t>
  </si>
  <si>
    <t>_x2089y576.ais</t>
  </si>
  <si>
    <t>22_HSR-LB-stm-01</t>
  </si>
  <si>
    <t>_x-2086y-1052.ais</t>
  </si>
  <si>
    <t>23_HSR-LB-stm-02</t>
  </si>
  <si>
    <t>_x-2667y-2157.ais</t>
  </si>
  <si>
    <t>24_HSR-LB-stm-03</t>
  </si>
  <si>
    <t>_x-1776y-2136.ais</t>
  </si>
  <si>
    <t>25_HSR-LB-stm-04</t>
  </si>
  <si>
    <t>_x-1591y-337.ais</t>
  </si>
  <si>
    <t>26_HSR-LB-stm-05</t>
  </si>
  <si>
    <t>_x-2474y-707.ais</t>
  </si>
  <si>
    <t>27_HSR-LT-stm-01</t>
  </si>
  <si>
    <t>_x-2866y2114.ais</t>
  </si>
  <si>
    <t>28_HSR-LT-stm-02</t>
  </si>
  <si>
    <t>_x-3108y1621.ais</t>
  </si>
  <si>
    <t>29_HSR-LT-stm-03</t>
  </si>
  <si>
    <t>_x-2397y1717.ais</t>
  </si>
  <si>
    <t>30_HSR-LT-stm-04</t>
  </si>
  <si>
    <t>_x-3188y2409.ais</t>
  </si>
  <si>
    <t>31_HSR-LT-stm-05</t>
  </si>
  <si>
    <t>_x-2944y2365.ais</t>
  </si>
  <si>
    <t>1_MLB5</t>
  </si>
  <si>
    <t>_x-2711y-371.ais</t>
  </si>
  <si>
    <t>2_rb480_020425_pm</t>
  </si>
  <si>
    <t>_x-2051y1314.ais</t>
  </si>
  <si>
    <t>3_siss51</t>
  </si>
  <si>
    <t>_x427y-4059.ais</t>
  </si>
  <si>
    <t>4_siss59</t>
  </si>
  <si>
    <t>_x-1885y-704.ais</t>
  </si>
  <si>
    <t>5_siss48</t>
  </si>
  <si>
    <t>_x-2999y-3387.ais</t>
  </si>
  <si>
    <t>6_siss61</t>
  </si>
  <si>
    <t>_x1515y-950.ais</t>
  </si>
  <si>
    <t>7_run48</t>
  </si>
  <si>
    <t>_x-4140y4047.ais</t>
  </si>
  <si>
    <t>8_BF147</t>
  </si>
  <si>
    <t>_x-6900y-12.ais</t>
  </si>
  <si>
    <t>10_NBS28-Qz</t>
  </si>
  <si>
    <t>_x-438y-6567.ais</t>
  </si>
  <si>
    <t>variable H2O, CO2</t>
  </si>
  <si>
    <t>SiO2 range</t>
  </si>
  <si>
    <t>rsd%</t>
  </si>
  <si>
    <t>notes</t>
  </si>
  <si>
    <t>high MgO</t>
  </si>
  <si>
    <t>high deflection</t>
  </si>
  <si>
    <t>UPDATE IN SHEET 'DATA'</t>
  </si>
  <si>
    <t>Cl EPMA</t>
  </si>
  <si>
    <t>starting materials no Cl</t>
  </si>
  <si>
    <t>high MgO also in EPMA analyses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</si>
</sst>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"/>
    <numFmt numFmtId="166" formatCode="0.00000"/>
    <numFmt numFmtId="167" formatCode="0.0"/>
    <numFmt numFmtId="168" formatCode="[$-F400]h:mm:ss\ AM/PM"/>
    <numFmt numFmtId="169" formatCode="0.0%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bscript"/>
      <sz val="11"/>
      <color rgb="FF000000"/>
      <name val="Calibri"/>
      <family val="2"/>
      <scheme val="minor"/>
    </font>
    <font>
      <i/>
      <sz val="10"/>
      <name val="Arial"/>
      <family val="2"/>
    </font>
    <font>
      <b/>
      <i/>
      <sz val="10"/>
      <name val="Arial"/>
      <family val="2"/>
    </font>
    <font>
      <i/>
      <sz val="10"/>
      <color theme="3" tint="0.39997558519241921"/>
      <name val="Arial"/>
      <family val="2"/>
    </font>
    <font>
      <sz val="10"/>
      <color indexed="10"/>
      <name val="Arial"/>
      <family val="2"/>
    </font>
    <font>
      <b/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9"/>
      <name val="Calibri"/>
      <family val="2"/>
      <scheme val="minor"/>
    </font>
    <font>
      <i/>
      <sz val="11"/>
      <color theme="9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i/>
      <sz val="11"/>
      <color theme="9" tint="-0.249977111117893"/>
      <name val="Calibri"/>
      <family val="2"/>
      <scheme val="minor"/>
    </font>
    <font>
      <sz val="11"/>
      <color rgb="FF7030A0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color rgb="FF00B0F0"/>
      <name val="Calibri"/>
      <family val="2"/>
      <scheme val="minor"/>
    </font>
    <font>
      <i/>
      <sz val="11"/>
      <color rgb="FF00B0F0"/>
      <name val="Calibri"/>
      <family val="2"/>
      <scheme val="minor"/>
    </font>
    <font>
      <strike/>
      <sz val="11"/>
      <color rgb="FF00B0F0"/>
      <name val="Calibri"/>
      <family val="2"/>
      <scheme val="minor"/>
    </font>
    <font>
      <i/>
      <strike/>
      <sz val="11"/>
      <color rgb="FF00B0F0"/>
      <name val="Calibri"/>
      <family val="2"/>
      <scheme val="minor"/>
    </font>
    <font>
      <sz val="10"/>
      <name val="Arial"/>
      <family val="2"/>
    </font>
    <font>
      <strike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trike/>
      <sz val="11"/>
      <color theme="0" tint="-0.249977111117893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0" fontId="47" fillId="0" borderId="0"/>
    <xf numFmtId="9" fontId="47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257">
    <xf numFmtId="0" fontId="0" fillId="0" borderId="0" xfId="0"/>
    <xf numFmtId="15" fontId="0" fillId="0" borderId="0" xfId="0" applyNumberFormat="1"/>
    <xf numFmtId="18" fontId="0" fillId="0" borderId="0" xfId="0" applyNumberFormat="1"/>
    <xf numFmtId="1" fontId="0" fillId="0" borderId="0" xfId="0" applyNumberFormat="1"/>
    <xf numFmtId="0" fontId="18" fillId="0" borderId="0" xfId="43"/>
    <xf numFmtId="0" fontId="19" fillId="0" borderId="0" xfId="43" applyFont="1" applyAlignment="1">
      <alignment horizontal="right"/>
    </xf>
    <xf numFmtId="2" fontId="18" fillId="0" borderId="0" xfId="43" applyNumberFormat="1"/>
    <xf numFmtId="0" fontId="19" fillId="0" borderId="0" xfId="43" applyFont="1"/>
    <xf numFmtId="0" fontId="18" fillId="0" borderId="0" xfId="43" applyAlignment="1">
      <alignment horizontal="left"/>
    </xf>
    <xf numFmtId="2" fontId="18" fillId="0" borderId="0" xfId="43" applyNumberFormat="1" applyAlignment="1">
      <alignment horizontal="right"/>
    </xf>
    <xf numFmtId="164" fontId="18" fillId="0" borderId="0" xfId="43" applyNumberFormat="1"/>
    <xf numFmtId="0" fontId="20" fillId="0" borderId="0" xfId="0" applyFont="1"/>
    <xf numFmtId="9" fontId="0" fillId="0" borderId="0" xfId="1" applyFon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horizontal="center" vertical="top" wrapText="1"/>
    </xf>
    <xf numFmtId="9" fontId="16" fillId="0" borderId="0" xfId="1" applyFont="1" applyAlignment="1">
      <alignment vertical="top" wrapText="1"/>
    </xf>
    <xf numFmtId="0" fontId="21" fillId="0" borderId="0" xfId="0" applyFont="1" applyAlignment="1">
      <alignment vertical="top" wrapText="1"/>
    </xf>
    <xf numFmtId="2" fontId="16" fillId="0" borderId="0" xfId="0" applyNumberFormat="1" applyFont="1" applyAlignment="1">
      <alignment horizontal="center" vertical="top" wrapText="1"/>
    </xf>
    <xf numFmtId="2" fontId="0" fillId="0" borderId="0" xfId="0" applyNumberFormat="1" applyAlignment="1">
      <alignment horizontal="center"/>
    </xf>
    <xf numFmtId="0" fontId="22" fillId="0" borderId="0" xfId="0" applyFont="1" applyAlignment="1">
      <alignment vertical="top" wrapText="1"/>
    </xf>
    <xf numFmtId="166" fontId="23" fillId="0" borderId="0" xfId="0" applyNumberFormat="1" applyFont="1"/>
    <xf numFmtId="1" fontId="23" fillId="0" borderId="0" xfId="0" applyNumberFormat="1" applyFont="1"/>
    <xf numFmtId="0" fontId="23" fillId="0" borderId="0" xfId="0" applyFont="1"/>
    <xf numFmtId="164" fontId="23" fillId="0" borderId="0" xfId="0" applyNumberFormat="1" applyFont="1"/>
    <xf numFmtId="15" fontId="0" fillId="0" borderId="0" xfId="0" applyNumberFormat="1" applyAlignment="1">
      <alignment horizontal="center"/>
    </xf>
    <xf numFmtId="18" fontId="0" fillId="0" borderId="0" xfId="0" applyNumberFormat="1" applyAlignment="1">
      <alignment horizontal="center"/>
    </xf>
    <xf numFmtId="2" fontId="16" fillId="0" borderId="0" xfId="0" applyNumberFormat="1" applyFont="1"/>
    <xf numFmtId="1" fontId="16" fillId="0" borderId="0" xfId="0" applyNumberFormat="1" applyFont="1"/>
    <xf numFmtId="0" fontId="24" fillId="0" borderId="0" xfId="0" applyFont="1"/>
    <xf numFmtId="15" fontId="24" fillId="0" borderId="0" xfId="0" applyNumberFormat="1" applyFont="1" applyAlignment="1">
      <alignment horizontal="center"/>
    </xf>
    <xf numFmtId="18" fontId="24" fillId="0" borderId="0" xfId="0" applyNumberFormat="1" applyFont="1" applyAlignment="1">
      <alignment horizontal="center"/>
    </xf>
    <xf numFmtId="2" fontId="24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166" fontId="24" fillId="0" borderId="0" xfId="0" applyNumberFormat="1" applyFont="1"/>
    <xf numFmtId="1" fontId="24" fillId="0" borderId="0" xfId="0" applyNumberFormat="1" applyFont="1"/>
    <xf numFmtId="9" fontId="24" fillId="0" borderId="0" xfId="1" applyFont="1"/>
    <xf numFmtId="0" fontId="25" fillId="0" borderId="0" xfId="0" applyFont="1"/>
    <xf numFmtId="165" fontId="24" fillId="0" borderId="0" xfId="0" applyNumberFormat="1" applyFont="1"/>
    <xf numFmtId="2" fontId="24" fillId="0" borderId="0" xfId="0" applyNumberFormat="1" applyFont="1"/>
    <xf numFmtId="164" fontId="24" fillId="0" borderId="0" xfId="0" applyNumberFormat="1" applyFont="1"/>
    <xf numFmtId="2" fontId="25" fillId="0" borderId="0" xfId="0" applyNumberFormat="1" applyFont="1"/>
    <xf numFmtId="0" fontId="26" fillId="0" borderId="0" xfId="0" applyFont="1"/>
    <xf numFmtId="15" fontId="26" fillId="0" borderId="0" xfId="0" applyNumberFormat="1" applyFont="1" applyAlignment="1">
      <alignment horizontal="center"/>
    </xf>
    <xf numFmtId="18" fontId="26" fillId="0" borderId="0" xfId="0" applyNumberFormat="1" applyFont="1" applyAlignment="1">
      <alignment horizontal="center"/>
    </xf>
    <xf numFmtId="2" fontId="26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166" fontId="26" fillId="0" borderId="0" xfId="0" applyNumberFormat="1" applyFont="1"/>
    <xf numFmtId="165" fontId="26" fillId="0" borderId="0" xfId="0" applyNumberFormat="1" applyFont="1"/>
    <xf numFmtId="164" fontId="26" fillId="0" borderId="0" xfId="0" applyNumberFormat="1" applyFont="1"/>
    <xf numFmtId="1" fontId="26" fillId="0" borderId="0" xfId="0" applyNumberFormat="1" applyFont="1"/>
    <xf numFmtId="9" fontId="26" fillId="0" borderId="0" xfId="1" applyFont="1"/>
    <xf numFmtId="0" fontId="27" fillId="0" borderId="0" xfId="0" applyFont="1"/>
    <xf numFmtId="2" fontId="26" fillId="0" borderId="0" xfId="0" applyNumberFormat="1" applyFont="1"/>
    <xf numFmtId="2" fontId="14" fillId="0" borderId="0" xfId="0" applyNumberFormat="1" applyFont="1"/>
    <xf numFmtId="1" fontId="14" fillId="0" borderId="0" xfId="0" applyNumberFormat="1" applyFont="1"/>
    <xf numFmtId="2" fontId="23" fillId="0" borderId="0" xfId="0" applyNumberFormat="1" applyFont="1"/>
    <xf numFmtId="0" fontId="28" fillId="0" borderId="10" xfId="0" applyFont="1" applyBorder="1" applyAlignment="1">
      <alignment vertical="center" wrapText="1"/>
    </xf>
    <xf numFmtId="0" fontId="28" fillId="0" borderId="11" xfId="0" applyFont="1" applyBorder="1" applyAlignment="1">
      <alignment horizontal="center" wrapText="1"/>
    </xf>
    <xf numFmtId="0" fontId="28" fillId="0" borderId="12" xfId="0" applyFont="1" applyBorder="1" applyAlignment="1">
      <alignment horizontal="center" wrapText="1"/>
    </xf>
    <xf numFmtId="0" fontId="28" fillId="0" borderId="0" xfId="0" applyFont="1" applyAlignment="1">
      <alignment horizontal="center" wrapText="1"/>
    </xf>
    <xf numFmtId="0" fontId="28" fillId="0" borderId="13" xfId="0" applyFont="1" applyBorder="1" applyAlignment="1">
      <alignment horizontal="center" wrapText="1"/>
    </xf>
    <xf numFmtId="0" fontId="28" fillId="0" borderId="14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8" fillId="0" borderId="14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2" fontId="28" fillId="0" borderId="12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2" fontId="28" fillId="0" borderId="0" xfId="0" applyNumberFormat="1" applyFont="1" applyAlignment="1">
      <alignment horizontal="center" vertical="center" wrapText="1"/>
    </xf>
    <xf numFmtId="0" fontId="28" fillId="0" borderId="18" xfId="0" applyFont="1" applyBorder="1" applyAlignment="1">
      <alignment horizontal="left" vertical="center"/>
    </xf>
    <xf numFmtId="0" fontId="28" fillId="0" borderId="11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165" fontId="30" fillId="0" borderId="0" xfId="43" applyNumberFormat="1" applyFont="1"/>
    <xf numFmtId="0" fontId="30" fillId="0" borderId="0" xfId="43" applyFont="1"/>
    <xf numFmtId="0" fontId="31" fillId="0" borderId="0" xfId="43" applyFont="1"/>
    <xf numFmtId="0" fontId="18" fillId="0" borderId="0" xfId="43" applyAlignment="1">
      <alignment horizontal="right"/>
    </xf>
    <xf numFmtId="0" fontId="18" fillId="33" borderId="0" xfId="43" applyFill="1"/>
    <xf numFmtId="0" fontId="18" fillId="33" borderId="0" xfId="43" applyFill="1" applyAlignment="1">
      <alignment horizontal="center"/>
    </xf>
    <xf numFmtId="2" fontId="32" fillId="33" borderId="0" xfId="43" applyNumberFormat="1" applyFont="1" applyFill="1"/>
    <xf numFmtId="1" fontId="18" fillId="33" borderId="0" xfId="43" applyNumberFormat="1" applyFill="1"/>
    <xf numFmtId="1" fontId="18" fillId="33" borderId="0" xfId="43" applyNumberFormat="1" applyFill="1" applyAlignment="1">
      <alignment horizontal="center"/>
    </xf>
    <xf numFmtId="1" fontId="33" fillId="33" borderId="0" xfId="43" applyNumberFormat="1" applyFont="1" applyFill="1"/>
    <xf numFmtId="0" fontId="18" fillId="0" borderId="0" xfId="43" applyAlignment="1">
      <alignment horizontal="center"/>
    </xf>
    <xf numFmtId="0" fontId="22" fillId="34" borderId="0" xfId="0" applyFont="1" applyFill="1"/>
    <xf numFmtId="0" fontId="22" fillId="34" borderId="0" xfId="0" quotePrefix="1" applyFont="1" applyFill="1"/>
    <xf numFmtId="0" fontId="22" fillId="34" borderId="0" xfId="0" applyFont="1" applyFill="1" applyAlignment="1">
      <alignment horizontal="center"/>
    </xf>
    <xf numFmtId="2" fontId="22" fillId="34" borderId="0" xfId="0" applyNumberFormat="1" applyFont="1" applyFill="1" applyAlignment="1">
      <alignment horizontal="center"/>
    </xf>
    <xf numFmtId="0" fontId="34" fillId="34" borderId="0" xfId="0" applyFont="1" applyFill="1"/>
    <xf numFmtId="9" fontId="22" fillId="34" borderId="0" xfId="1" applyFont="1" applyFill="1"/>
    <xf numFmtId="2" fontId="20" fillId="0" borderId="0" xfId="0" applyNumberFormat="1" applyFont="1"/>
    <xf numFmtId="2" fontId="35" fillId="0" borderId="0" xfId="0" applyNumberFormat="1" applyFont="1"/>
    <xf numFmtId="0" fontId="22" fillId="0" borderId="0" xfId="0" applyFont="1"/>
    <xf numFmtId="0" fontId="22" fillId="0" borderId="0" xfId="0" quotePrefix="1" applyFont="1"/>
    <xf numFmtId="0" fontId="22" fillId="0" borderId="0" xfId="0" applyFont="1" applyAlignment="1">
      <alignment horizontal="center"/>
    </xf>
    <xf numFmtId="2" fontId="22" fillId="0" borderId="0" xfId="0" applyNumberFormat="1" applyFont="1" applyAlignment="1">
      <alignment horizontal="center"/>
    </xf>
    <xf numFmtId="0" fontId="34" fillId="0" borderId="0" xfId="0" applyFont="1"/>
    <xf numFmtId="9" fontId="22" fillId="0" borderId="0" xfId="1" applyFont="1" applyFill="1"/>
    <xf numFmtId="0" fontId="37" fillId="0" borderId="0" xfId="0" applyFont="1"/>
    <xf numFmtId="15" fontId="37" fillId="0" borderId="0" xfId="0" applyNumberFormat="1" applyFont="1" applyAlignment="1">
      <alignment horizontal="center"/>
    </xf>
    <xf numFmtId="18" fontId="37" fillId="0" borderId="0" xfId="0" applyNumberFormat="1" applyFont="1" applyAlignment="1">
      <alignment horizontal="center"/>
    </xf>
    <xf numFmtId="2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center"/>
    </xf>
    <xf numFmtId="166" fontId="37" fillId="0" borderId="0" xfId="0" applyNumberFormat="1" applyFont="1"/>
    <xf numFmtId="1" fontId="37" fillId="0" borderId="0" xfId="0" applyNumberFormat="1" applyFont="1"/>
    <xf numFmtId="9" fontId="37" fillId="0" borderId="0" xfId="1" applyFont="1"/>
    <xf numFmtId="0" fontId="38" fillId="0" borderId="0" xfId="0" applyFont="1"/>
    <xf numFmtId="165" fontId="37" fillId="0" borderId="0" xfId="0" applyNumberFormat="1" applyFont="1"/>
    <xf numFmtId="2" fontId="37" fillId="0" borderId="0" xfId="0" applyNumberFormat="1" applyFont="1"/>
    <xf numFmtId="0" fontId="39" fillId="0" borderId="0" xfId="0" applyFont="1"/>
    <xf numFmtId="15" fontId="39" fillId="0" borderId="0" xfId="0" applyNumberFormat="1" applyFont="1" applyAlignment="1">
      <alignment horizontal="center"/>
    </xf>
    <xf numFmtId="18" fontId="39" fillId="0" borderId="0" xfId="0" applyNumberFormat="1" applyFont="1" applyAlignment="1">
      <alignment horizontal="center"/>
    </xf>
    <xf numFmtId="2" fontId="39" fillId="0" borderId="0" xfId="0" applyNumberFormat="1" applyFont="1" applyAlignment="1">
      <alignment horizontal="center"/>
    </xf>
    <xf numFmtId="0" fontId="39" fillId="0" borderId="0" xfId="0" applyFont="1" applyAlignment="1">
      <alignment horizontal="center"/>
    </xf>
    <xf numFmtId="166" fontId="39" fillId="0" borderId="0" xfId="0" applyNumberFormat="1" applyFont="1"/>
    <xf numFmtId="1" fontId="39" fillId="0" borderId="0" xfId="0" applyNumberFormat="1" applyFont="1"/>
    <xf numFmtId="2" fontId="39" fillId="0" borderId="0" xfId="0" applyNumberFormat="1" applyFont="1"/>
    <xf numFmtId="9" fontId="39" fillId="0" borderId="0" xfId="1" applyFont="1"/>
    <xf numFmtId="0" fontId="40" fillId="0" borderId="0" xfId="0" applyFont="1"/>
    <xf numFmtId="165" fontId="39" fillId="0" borderId="0" xfId="0" applyNumberFormat="1" applyFont="1"/>
    <xf numFmtId="0" fontId="41" fillId="0" borderId="0" xfId="0" applyFont="1"/>
    <xf numFmtId="15" fontId="41" fillId="0" borderId="0" xfId="0" applyNumberFormat="1" applyFont="1" applyAlignment="1">
      <alignment horizontal="center"/>
    </xf>
    <xf numFmtId="18" fontId="41" fillId="0" borderId="0" xfId="0" applyNumberFormat="1" applyFont="1" applyAlignment="1">
      <alignment horizontal="center"/>
    </xf>
    <xf numFmtId="2" fontId="41" fillId="0" borderId="0" xfId="0" applyNumberFormat="1" applyFont="1" applyAlignment="1">
      <alignment horizontal="center"/>
    </xf>
    <xf numFmtId="0" fontId="41" fillId="0" borderId="0" xfId="0" applyFont="1" applyAlignment="1">
      <alignment horizontal="center"/>
    </xf>
    <xf numFmtId="166" fontId="41" fillId="0" borderId="0" xfId="0" applyNumberFormat="1" applyFont="1"/>
    <xf numFmtId="1" fontId="41" fillId="0" borderId="0" xfId="0" applyNumberFormat="1" applyFont="1"/>
    <xf numFmtId="9" fontId="41" fillId="0" borderId="0" xfId="1" applyFont="1"/>
    <xf numFmtId="0" fontId="42" fillId="0" borderId="0" xfId="0" applyFont="1"/>
    <xf numFmtId="165" fontId="41" fillId="0" borderId="0" xfId="0" applyNumberFormat="1" applyFont="1"/>
    <xf numFmtId="2" fontId="41" fillId="0" borderId="0" xfId="0" applyNumberFormat="1" applyFont="1"/>
    <xf numFmtId="0" fontId="43" fillId="0" borderId="0" xfId="0" applyFont="1"/>
    <xf numFmtId="15" fontId="43" fillId="0" borderId="0" xfId="0" applyNumberFormat="1" applyFont="1" applyAlignment="1">
      <alignment horizontal="center"/>
    </xf>
    <xf numFmtId="18" fontId="43" fillId="0" borderId="0" xfId="0" applyNumberFormat="1" applyFont="1" applyAlignment="1">
      <alignment horizontal="center"/>
    </xf>
    <xf numFmtId="2" fontId="43" fillId="0" borderId="0" xfId="0" applyNumberFormat="1" applyFont="1" applyAlignment="1">
      <alignment horizontal="center"/>
    </xf>
    <xf numFmtId="0" fontId="43" fillId="0" borderId="0" xfId="0" applyFont="1" applyAlignment="1">
      <alignment horizontal="center"/>
    </xf>
    <xf numFmtId="166" fontId="43" fillId="0" borderId="0" xfId="0" applyNumberFormat="1" applyFont="1"/>
    <xf numFmtId="1" fontId="43" fillId="0" borderId="0" xfId="0" applyNumberFormat="1" applyFont="1"/>
    <xf numFmtId="9" fontId="43" fillId="0" borderId="0" xfId="1" applyFont="1"/>
    <xf numFmtId="0" fontId="44" fillId="0" borderId="0" xfId="0" applyFont="1"/>
    <xf numFmtId="165" fontId="43" fillId="0" borderId="0" xfId="0" applyNumberFormat="1" applyFont="1"/>
    <xf numFmtId="2" fontId="43" fillId="0" borderId="0" xfId="0" applyNumberFormat="1" applyFont="1"/>
    <xf numFmtId="2" fontId="44" fillId="0" borderId="0" xfId="0" applyNumberFormat="1" applyFont="1"/>
    <xf numFmtId="0" fontId="45" fillId="0" borderId="0" xfId="0" applyFont="1"/>
    <xf numFmtId="15" fontId="45" fillId="0" borderId="0" xfId="0" applyNumberFormat="1" applyFont="1" applyAlignment="1">
      <alignment horizontal="center"/>
    </xf>
    <xf numFmtId="18" fontId="45" fillId="0" borderId="0" xfId="0" applyNumberFormat="1" applyFont="1" applyAlignment="1">
      <alignment horizontal="center"/>
    </xf>
    <xf numFmtId="2" fontId="45" fillId="0" borderId="0" xfId="0" applyNumberFormat="1" applyFont="1" applyAlignment="1">
      <alignment horizontal="center"/>
    </xf>
    <xf numFmtId="0" fontId="45" fillId="0" borderId="0" xfId="0" applyFont="1" applyAlignment="1">
      <alignment horizontal="center"/>
    </xf>
    <xf numFmtId="166" fontId="45" fillId="0" borderId="0" xfId="0" applyNumberFormat="1" applyFont="1"/>
    <xf numFmtId="1" fontId="45" fillId="0" borderId="0" xfId="0" applyNumberFormat="1" applyFont="1"/>
    <xf numFmtId="9" fontId="45" fillId="0" borderId="0" xfId="1" applyFont="1"/>
    <xf numFmtId="0" fontId="46" fillId="0" borderId="0" xfId="0" applyFont="1"/>
    <xf numFmtId="165" fontId="45" fillId="0" borderId="0" xfId="0" applyNumberFormat="1" applyFont="1"/>
    <xf numFmtId="2" fontId="45" fillId="0" borderId="0" xfId="0" applyNumberFormat="1" applyFont="1"/>
    <xf numFmtId="2" fontId="46" fillId="0" borderId="0" xfId="0" applyNumberFormat="1" applyFont="1"/>
    <xf numFmtId="167" fontId="43" fillId="0" borderId="0" xfId="0" applyNumberFormat="1" applyFont="1"/>
    <xf numFmtId="0" fontId="47" fillId="0" borderId="0" xfId="44"/>
    <xf numFmtId="0" fontId="30" fillId="0" borderId="0" xfId="44" applyFont="1"/>
    <xf numFmtId="0" fontId="30" fillId="0" borderId="0" xfId="44" applyFont="1" applyAlignment="1">
      <alignment horizontal="right"/>
    </xf>
    <xf numFmtId="0" fontId="30" fillId="33" borderId="0" xfId="44" applyFont="1" applyFill="1" applyAlignment="1">
      <alignment horizontal="right"/>
    </xf>
    <xf numFmtId="2" fontId="47" fillId="33" borderId="0" xfId="44" applyNumberFormat="1" applyFill="1"/>
    <xf numFmtId="0" fontId="18" fillId="0" borderId="0" xfId="43" applyAlignment="1">
      <alignment wrapText="1"/>
    </xf>
    <xf numFmtId="2" fontId="42" fillId="0" borderId="0" xfId="0" applyNumberFormat="1" applyFont="1"/>
    <xf numFmtId="1" fontId="42" fillId="0" borderId="0" xfId="0" applyNumberFormat="1" applyFont="1"/>
    <xf numFmtId="168" fontId="0" fillId="0" borderId="0" xfId="0" applyNumberFormat="1" applyAlignment="1">
      <alignment horizontal="center"/>
    </xf>
    <xf numFmtId="0" fontId="16" fillId="0" borderId="0" xfId="0" applyFont="1" applyAlignment="1">
      <alignment horizontal="right" vertical="top"/>
    </xf>
    <xf numFmtId="2" fontId="16" fillId="0" borderId="0" xfId="0" applyNumberFormat="1" applyFont="1" applyAlignment="1">
      <alignment horizontal="right" vertical="top"/>
    </xf>
    <xf numFmtId="0" fontId="16" fillId="0" borderId="0" xfId="0" applyFont="1" applyAlignment="1">
      <alignment vertical="top"/>
    </xf>
    <xf numFmtId="0" fontId="20" fillId="0" borderId="0" xfId="0" applyFont="1" applyAlignment="1">
      <alignment horizontal="right"/>
    </xf>
    <xf numFmtId="0" fontId="16" fillId="35" borderId="0" xfId="0" applyFont="1" applyFill="1"/>
    <xf numFmtId="164" fontId="0" fillId="0" borderId="0" xfId="0" applyNumberFormat="1"/>
    <xf numFmtId="167" fontId="0" fillId="0" borderId="0" xfId="0" applyNumberFormat="1"/>
    <xf numFmtId="164" fontId="41" fillId="0" borderId="0" xfId="0" applyNumberFormat="1" applyFont="1"/>
    <xf numFmtId="167" fontId="41" fillId="0" borderId="0" xfId="0" applyNumberFormat="1" applyFont="1"/>
    <xf numFmtId="167" fontId="14" fillId="0" borderId="0" xfId="0" applyNumberFormat="1" applyFont="1"/>
    <xf numFmtId="1" fontId="20" fillId="0" borderId="0" xfId="0" applyNumberFormat="1" applyFont="1"/>
    <xf numFmtId="0" fontId="14" fillId="36" borderId="0" xfId="0" applyFont="1" applyFill="1"/>
    <xf numFmtId="15" fontId="0" fillId="36" borderId="0" xfId="0" applyNumberFormat="1" applyFill="1"/>
    <xf numFmtId="168" fontId="0" fillId="36" borderId="0" xfId="0" applyNumberFormat="1" applyFill="1" applyAlignment="1">
      <alignment horizontal="center"/>
    </xf>
    <xf numFmtId="0" fontId="0" fillId="36" borderId="0" xfId="0" applyFill="1" applyAlignment="1">
      <alignment horizontal="center"/>
    </xf>
    <xf numFmtId="164" fontId="0" fillId="36" borderId="0" xfId="0" applyNumberFormat="1" applyFill="1"/>
    <xf numFmtId="166" fontId="0" fillId="36" borderId="0" xfId="0" applyNumberFormat="1" applyFill="1"/>
    <xf numFmtId="1" fontId="0" fillId="36" borderId="0" xfId="0" applyNumberFormat="1" applyFill="1"/>
    <xf numFmtId="167" fontId="0" fillId="36" borderId="0" xfId="0" applyNumberFormat="1" applyFill="1"/>
    <xf numFmtId="9" fontId="0" fillId="36" borderId="0" xfId="1" applyFont="1" applyFill="1"/>
    <xf numFmtId="2" fontId="14" fillId="36" borderId="0" xfId="0" applyNumberFormat="1" applyFont="1" applyFill="1"/>
    <xf numFmtId="165" fontId="14" fillId="36" borderId="0" xfId="0" applyNumberFormat="1" applyFont="1" applyFill="1"/>
    <xf numFmtId="1" fontId="14" fillId="36" borderId="0" xfId="0" applyNumberFormat="1" applyFont="1" applyFill="1"/>
    <xf numFmtId="0" fontId="35" fillId="36" borderId="0" xfId="0" applyFont="1" applyFill="1"/>
    <xf numFmtId="2" fontId="35" fillId="36" borderId="0" xfId="0" applyNumberFormat="1" applyFont="1" applyFill="1"/>
    <xf numFmtId="0" fontId="0" fillId="36" borderId="0" xfId="0" applyFill="1"/>
    <xf numFmtId="0" fontId="41" fillId="36" borderId="0" xfId="0" applyFont="1" applyFill="1"/>
    <xf numFmtId="2" fontId="41" fillId="36" borderId="0" xfId="0" applyNumberFormat="1" applyFont="1" applyFill="1"/>
    <xf numFmtId="165" fontId="41" fillId="36" borderId="0" xfId="0" applyNumberFormat="1" applyFont="1" applyFill="1"/>
    <xf numFmtId="1" fontId="41" fillId="36" borderId="0" xfId="0" applyNumberFormat="1" applyFont="1" applyFill="1"/>
    <xf numFmtId="0" fontId="20" fillId="36" borderId="0" xfId="0" applyFont="1" applyFill="1"/>
    <xf numFmtId="0" fontId="14" fillId="0" borderId="0" xfId="0" applyFont="1"/>
    <xf numFmtId="165" fontId="14" fillId="0" borderId="0" xfId="0" applyNumberFormat="1" applyFont="1"/>
    <xf numFmtId="0" fontId="35" fillId="0" borderId="0" xfId="0" applyFont="1"/>
    <xf numFmtId="2" fontId="14" fillId="35" borderId="0" xfId="0" applyNumberFormat="1" applyFont="1" applyFill="1"/>
    <xf numFmtId="1" fontId="14" fillId="35" borderId="0" xfId="0" applyNumberFormat="1" applyFont="1" applyFill="1"/>
    <xf numFmtId="2" fontId="41" fillId="35" borderId="0" xfId="0" applyNumberFormat="1" applyFont="1" applyFill="1"/>
    <xf numFmtId="1" fontId="41" fillId="35" borderId="0" xfId="0" applyNumberFormat="1" applyFont="1" applyFill="1"/>
    <xf numFmtId="2" fontId="40" fillId="0" borderId="0" xfId="0" applyNumberFormat="1" applyFont="1"/>
    <xf numFmtId="1" fontId="40" fillId="0" borderId="0" xfId="0" applyNumberFormat="1" applyFont="1"/>
    <xf numFmtId="0" fontId="48" fillId="0" borderId="0" xfId="0" applyFont="1"/>
    <xf numFmtId="0" fontId="49" fillId="36" borderId="0" xfId="0" applyFont="1" applyFill="1"/>
    <xf numFmtId="0" fontId="48" fillId="36" borderId="0" xfId="0" applyFont="1" applyFill="1"/>
    <xf numFmtId="0" fontId="49" fillId="0" borderId="0" xfId="0" applyFont="1"/>
    <xf numFmtId="0" fontId="38" fillId="37" borderId="0" xfId="0" applyFont="1" applyFill="1"/>
    <xf numFmtId="0" fontId="23" fillId="0" borderId="0" xfId="0" applyFont="1" applyAlignment="1">
      <alignment horizontal="right"/>
    </xf>
    <xf numFmtId="169" fontId="50" fillId="0" borderId="0" xfId="1" applyNumberFormat="1" applyFont="1"/>
    <xf numFmtId="0" fontId="21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4" fillId="34" borderId="0" xfId="0" applyFont="1" applyFill="1" applyAlignment="1">
      <alignment horizontal="center"/>
    </xf>
    <xf numFmtId="0" fontId="34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" fontId="43" fillId="0" borderId="0" xfId="0" applyNumberFormat="1" applyFont="1" applyAlignment="1">
      <alignment horizontal="center"/>
    </xf>
    <xf numFmtId="0" fontId="16" fillId="38" borderId="0" xfId="0" applyFont="1" applyFill="1"/>
    <xf numFmtId="0" fontId="16" fillId="38" borderId="0" xfId="0" applyFont="1" applyFill="1" applyAlignment="1">
      <alignment horizontal="center"/>
    </xf>
    <xf numFmtId="2" fontId="16" fillId="38" borderId="0" xfId="0" applyNumberFormat="1" applyFont="1" applyFill="1" applyAlignment="1">
      <alignment horizontal="center"/>
    </xf>
    <xf numFmtId="0" fontId="21" fillId="38" borderId="0" xfId="0" applyFont="1" applyFill="1"/>
    <xf numFmtId="0" fontId="22" fillId="38" borderId="0" xfId="0" applyFont="1" applyFill="1"/>
    <xf numFmtId="9" fontId="16" fillId="38" borderId="0" xfId="1" applyFont="1" applyFill="1"/>
    <xf numFmtId="0" fontId="21" fillId="38" borderId="0" xfId="0" applyFont="1" applyFill="1" applyAlignment="1">
      <alignment horizontal="center"/>
    </xf>
    <xf numFmtId="165" fontId="24" fillId="39" borderId="0" xfId="0" applyNumberFormat="1" applyFont="1" applyFill="1"/>
    <xf numFmtId="165" fontId="22" fillId="0" borderId="0" xfId="0" applyNumberFormat="1" applyFont="1"/>
    <xf numFmtId="0" fontId="22" fillId="34" borderId="0" xfId="0" applyFont="1" applyFill="1" applyAlignment="1">
      <alignment horizontal="right"/>
    </xf>
    <xf numFmtId="2" fontId="38" fillId="0" borderId="0" xfId="0" applyNumberFormat="1" applyFont="1"/>
    <xf numFmtId="0" fontId="41" fillId="38" borderId="0" xfId="0" applyFont="1" applyFill="1"/>
    <xf numFmtId="165" fontId="39" fillId="36" borderId="0" xfId="0" applyNumberFormat="1" applyFont="1" applyFill="1"/>
    <xf numFmtId="165" fontId="41" fillId="39" borderId="0" xfId="0" applyNumberFormat="1" applyFont="1" applyFill="1"/>
    <xf numFmtId="9" fontId="41" fillId="0" borderId="0" xfId="1" applyFont="1" applyFill="1"/>
    <xf numFmtId="0" fontId="51" fillId="0" borderId="0" xfId="0" applyFont="1" applyAlignment="1">
      <alignment vertical="top" wrapText="1"/>
    </xf>
    <xf numFmtId="2" fontId="52" fillId="0" borderId="0" xfId="0" applyNumberFormat="1" applyFont="1"/>
    <xf numFmtId="0" fontId="52" fillId="0" borderId="0" xfId="0" applyFont="1"/>
    <xf numFmtId="2" fontId="51" fillId="0" borderId="0" xfId="0" applyNumberFormat="1" applyFont="1"/>
    <xf numFmtId="1" fontId="52" fillId="0" borderId="0" xfId="0" applyNumberFormat="1" applyFont="1"/>
    <xf numFmtId="0" fontId="51" fillId="34" borderId="0" xfId="0" applyFont="1" applyFill="1"/>
    <xf numFmtId="165" fontId="51" fillId="0" borderId="0" xfId="0" applyNumberFormat="1" applyFont="1"/>
    <xf numFmtId="2" fontId="53" fillId="0" borderId="0" xfId="0" applyNumberFormat="1" applyFont="1"/>
    <xf numFmtId="0" fontId="51" fillId="38" borderId="0" xfId="0" applyFont="1" applyFill="1"/>
    <xf numFmtId="169" fontId="51" fillId="0" borderId="0" xfId="1" applyNumberFormat="1" applyFont="1"/>
    <xf numFmtId="0" fontId="21" fillId="35" borderId="0" xfId="0" applyFont="1" applyFill="1" applyAlignment="1">
      <alignment vertical="top" wrapText="1"/>
    </xf>
    <xf numFmtId="0" fontId="0" fillId="40" borderId="0" xfId="0" applyFill="1"/>
    <xf numFmtId="0" fontId="16" fillId="40" borderId="0" xfId="0" applyFont="1" applyFill="1" applyAlignment="1">
      <alignment vertical="top" wrapText="1"/>
    </xf>
  </cellXfs>
  <cellStyles count="47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44" xr:uid="{F38E2383-E879-4A30-BF0F-F694B79B473B}"/>
    <cellStyle name="Normal 2 2" xfId="43" xr:uid="{00000000-0005-0000-0000-000025000000}"/>
    <cellStyle name="Note" xfId="16" builtinId="10" customBuiltin="1"/>
    <cellStyle name="Output" xfId="11" builtinId="21" customBuiltin="1"/>
    <cellStyle name="Per cent" xfId="1" builtinId="5"/>
    <cellStyle name="Percent 2" xfId="45" xr:uid="{5D8C330A-9E76-40E5-B6CE-130C612C214A}"/>
    <cellStyle name="Percent 3" xfId="46" xr:uid="{AA8D611E-EEF7-474F-8632-B2CA6FAC0AD9}"/>
    <cellStyle name="Title" xfId="2" builtinId="15" customBuiltin="1"/>
    <cellStyle name="Total" xfId="18" builtinId="25" customBuiltin="1"/>
    <cellStyle name="Warning Text" xfId="15" builtinId="11" customBuiltin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-6.0598206474190723E-2"/>
                  <c:y val="-2.573235637212015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data!$AV$2:$AV$10</c:f>
            </c:numRef>
          </c:xVal>
          <c:yVal>
            <c:numRef>
              <c:f>data!$BK$2:$BK$10</c:f>
            </c:numRef>
          </c:yVal>
          <c:smooth val="0"/>
          <c:extLst>
            <c:ext xmlns:c16="http://schemas.microsoft.com/office/drawing/2014/chart" uri="{C3380CC4-5D6E-409C-BE32-E72D297353CC}">
              <c16:uniqueId val="{00000001-3EF0-4888-80FF-B2D3569D318F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data!$AV$55:$AV$58</c:f>
            </c:numRef>
          </c:xVal>
          <c:yVal>
            <c:numRef>
              <c:f>data!$BK$55:$BK$58</c:f>
            </c:numRef>
          </c:yVal>
          <c:smooth val="0"/>
          <c:extLst>
            <c:ext xmlns:c16="http://schemas.microsoft.com/office/drawing/2014/chart" uri="{C3380CC4-5D6E-409C-BE32-E72D297353CC}">
              <c16:uniqueId val="{00000003-3EF0-4888-80FF-B2D3569D31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1299519"/>
        <c:axId val="1961293279"/>
      </c:scatterChart>
      <c:valAx>
        <c:axId val="1961299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1293279"/>
        <c:crosses val="autoZero"/>
        <c:crossBetween val="midCat"/>
      </c:valAx>
      <c:valAx>
        <c:axId val="196129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1299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H2O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intercept val="0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data!$U$2:$U$10</c:f>
            </c:numRef>
          </c:xVal>
          <c:yVal>
            <c:numRef>
              <c:f>data!$BJ$2:$BJ$10</c:f>
            </c:numRef>
          </c:yVal>
          <c:smooth val="0"/>
          <c:extLst>
            <c:ext xmlns:c16="http://schemas.microsoft.com/office/drawing/2014/chart" uri="{C3380CC4-5D6E-409C-BE32-E72D297353CC}">
              <c16:uniqueId val="{00000001-0624-4AAD-818B-1FAAABBA1F93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data!$U$55:$U$58</c:f>
            </c:numRef>
          </c:xVal>
          <c:yVal>
            <c:numRef>
              <c:f>data!$BJ$55:$BJ$58</c:f>
            </c:numRef>
          </c:yVal>
          <c:smooth val="0"/>
          <c:extLst>
            <c:ext xmlns:c16="http://schemas.microsoft.com/office/drawing/2014/chart" uri="{C3380CC4-5D6E-409C-BE32-E72D297353CC}">
              <c16:uniqueId val="{00000003-0624-4AAD-818B-1FAAABBA1F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6499135"/>
        <c:axId val="1996502463"/>
      </c:scatterChart>
      <c:valAx>
        <c:axId val="1996499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6502463"/>
        <c:crosses val="autoZero"/>
        <c:crossBetween val="midCat"/>
      </c:valAx>
      <c:valAx>
        <c:axId val="19965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6499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H2O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bas ND70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(data!$AU$64:$AU$67,data!$AU$111:$AU$122,data!$AU$125:$AU$131,data!$AU$233:$AU$235)</c:f>
              <c:numCache>
                <c:formatCode>0.000</c:formatCode>
                <c:ptCount val="26"/>
                <c:pt idx="0">
                  <c:v>-7.2963015247223651E-7</c:v>
                </c:pt>
                <c:pt idx="1">
                  <c:v>0.49646956609443993</c:v>
                </c:pt>
                <c:pt idx="2">
                  <c:v>0.89733174062952337</c:v>
                </c:pt>
                <c:pt idx="3">
                  <c:v>0.55212550416110362</c:v>
                </c:pt>
                <c:pt idx="4">
                  <c:v>0.4912373619521947</c:v>
                </c:pt>
                <c:pt idx="5">
                  <c:v>0.49726768569748619</c:v>
                </c:pt>
                <c:pt idx="6">
                  <c:v>0.55180806190940979</c:v>
                </c:pt>
                <c:pt idx="7">
                  <c:v>0.55404960660374003</c:v>
                </c:pt>
                <c:pt idx="8">
                  <c:v>0.74010869568407867</c:v>
                </c:pt>
                <c:pt idx="9">
                  <c:v>0.75852694787257269</c:v>
                </c:pt>
                <c:pt idx="10">
                  <c:v>0.90078346134007681</c:v>
                </c:pt>
                <c:pt idx="11">
                  <c:v>0.90870768346618169</c:v>
                </c:pt>
                <c:pt idx="12">
                  <c:v>0.61313157875208457</c:v>
                </c:pt>
                <c:pt idx="13">
                  <c:v>0.60636069929704839</c:v>
                </c:pt>
                <c:pt idx="14">
                  <c:v>0.36842693462742571</c:v>
                </c:pt>
                <c:pt idx="15">
                  <c:v>0.36754273636208007</c:v>
                </c:pt>
                <c:pt idx="16">
                  <c:v>0.49799923221976072</c:v>
                </c:pt>
                <c:pt idx="17">
                  <c:v>0.54706137969223367</c:v>
                </c:pt>
                <c:pt idx="18">
                  <c:v>0.54803712680696492</c:v>
                </c:pt>
                <c:pt idx="19">
                  <c:v>0.7468803635343978</c:v>
                </c:pt>
                <c:pt idx="20">
                  <c:v>0.92469028860008584</c:v>
                </c:pt>
                <c:pt idx="21">
                  <c:v>0.60550669928179801</c:v>
                </c:pt>
                <c:pt idx="22">
                  <c:v>0.36806858330766873</c:v>
                </c:pt>
                <c:pt idx="23">
                  <c:v>0.49903572885411285</c:v>
                </c:pt>
                <c:pt idx="24">
                  <c:v>0.90064710585121555</c:v>
                </c:pt>
                <c:pt idx="25">
                  <c:v>0.55331954352646517</c:v>
                </c:pt>
              </c:numCache>
            </c:numRef>
          </c:xVal>
          <c:yVal>
            <c:numRef>
              <c:f>(data!$BJ$64:$BJ$67,data!$BJ$111:$BJ$122,data!$BJ$125:$BJ$131,data!$BJ$233:$BJ$235)</c:f>
              <c:numCache>
                <c:formatCode>General</c:formatCode>
                <c:ptCount val="26"/>
                <c:pt idx="0">
                  <c:v>0</c:v>
                </c:pt>
                <c:pt idx="1">
                  <c:v>3.09</c:v>
                </c:pt>
                <c:pt idx="2">
                  <c:v>6.42</c:v>
                </c:pt>
                <c:pt idx="3">
                  <c:v>3.56</c:v>
                </c:pt>
                <c:pt idx="4">
                  <c:v>3.09</c:v>
                </c:pt>
                <c:pt idx="5">
                  <c:v>3.09</c:v>
                </c:pt>
                <c:pt idx="6">
                  <c:v>3.56</c:v>
                </c:pt>
                <c:pt idx="7">
                  <c:v>3.56</c:v>
                </c:pt>
                <c:pt idx="8">
                  <c:v>4.99</c:v>
                </c:pt>
                <c:pt idx="9">
                  <c:v>4.99</c:v>
                </c:pt>
                <c:pt idx="10">
                  <c:v>6.42</c:v>
                </c:pt>
                <c:pt idx="11">
                  <c:v>6.42</c:v>
                </c:pt>
                <c:pt idx="12">
                  <c:v>4.1500000000000004</c:v>
                </c:pt>
                <c:pt idx="13">
                  <c:v>4.1500000000000004</c:v>
                </c:pt>
                <c:pt idx="14">
                  <c:v>2.41</c:v>
                </c:pt>
                <c:pt idx="15">
                  <c:v>2.41</c:v>
                </c:pt>
                <c:pt idx="16">
                  <c:v>3.09</c:v>
                </c:pt>
                <c:pt idx="17">
                  <c:v>3.56</c:v>
                </c:pt>
                <c:pt idx="18">
                  <c:v>3.56</c:v>
                </c:pt>
                <c:pt idx="19">
                  <c:v>4.99</c:v>
                </c:pt>
                <c:pt idx="20">
                  <c:v>6.42</c:v>
                </c:pt>
                <c:pt idx="21">
                  <c:v>4.1500000000000004</c:v>
                </c:pt>
                <c:pt idx="22">
                  <c:v>2.41</c:v>
                </c:pt>
                <c:pt idx="23">
                  <c:v>3.09</c:v>
                </c:pt>
                <c:pt idx="24">
                  <c:v>6.42</c:v>
                </c:pt>
                <c:pt idx="25">
                  <c:v>3.56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5-4063-BBE5-5DE6FDA530CC}"/>
            </c:ext>
          </c:extLst>
        </c:ser>
        <c:ser>
          <c:idx val="1"/>
          <c:order val="1"/>
          <c:tx>
            <c:v>bas Issy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data!$AU$69:$AU$74</c:f>
              <c:numCache>
                <c:formatCode>0.000</c:formatCode>
                <c:ptCount val="6"/>
                <c:pt idx="0">
                  <c:v>1.160745814790446E-5</c:v>
                </c:pt>
                <c:pt idx="1">
                  <c:v>0.1393837749969766</c:v>
                </c:pt>
                <c:pt idx="2">
                  <c:v>0.50929505791682084</c:v>
                </c:pt>
                <c:pt idx="3">
                  <c:v>1.0449940213662476</c:v>
                </c:pt>
                <c:pt idx="4">
                  <c:v>0.13850166248467993</c:v>
                </c:pt>
                <c:pt idx="5">
                  <c:v>0.5132094450633784</c:v>
                </c:pt>
              </c:numCache>
            </c:numRef>
          </c:xVal>
          <c:yVal>
            <c:numRef>
              <c:f>data!$BJ$69:$BJ$74</c:f>
              <c:numCache>
                <c:formatCode>General</c:formatCode>
                <c:ptCount val="6"/>
                <c:pt idx="0">
                  <c:v>0</c:v>
                </c:pt>
                <c:pt idx="1">
                  <c:v>0.64</c:v>
                </c:pt>
                <c:pt idx="2">
                  <c:v>3.07</c:v>
                </c:pt>
                <c:pt idx="3">
                  <c:v>7.56</c:v>
                </c:pt>
                <c:pt idx="4">
                  <c:v>0.82</c:v>
                </c:pt>
                <c:pt idx="5">
                  <c:v>2.82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5-4063-BBE5-5DE6FDA530CC}"/>
            </c:ext>
          </c:extLst>
        </c:ser>
        <c:ser>
          <c:idx val="2"/>
          <c:order val="2"/>
          <c:tx>
            <c:v>rhy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(data!$AU$133:$AU$136,data!$AU$226:$AU$230,data!$AU$237,data!$AU$278:$AU$282)</c:f>
              <c:numCache>
                <c:formatCode>0.000</c:formatCode>
                <c:ptCount val="15"/>
                <c:pt idx="0">
                  <c:v>0.41045101721593463</c:v>
                </c:pt>
                <c:pt idx="1">
                  <c:v>3.2511768216305095E-2</c:v>
                </c:pt>
                <c:pt idx="2">
                  <c:v>0.5595575401417916</c:v>
                </c:pt>
                <c:pt idx="3">
                  <c:v>0.56274261804239933</c:v>
                </c:pt>
                <c:pt idx="4">
                  <c:v>3.0157990035494273E-2</c:v>
                </c:pt>
                <c:pt idx="5">
                  <c:v>0.55829354858451774</c:v>
                </c:pt>
                <c:pt idx="6">
                  <c:v>0.41057107093695538</c:v>
                </c:pt>
                <c:pt idx="7">
                  <c:v>0.56159137779741763</c:v>
                </c:pt>
                <c:pt idx="8">
                  <c:v>0.32243669041617645</c:v>
                </c:pt>
                <c:pt idx="9">
                  <c:v>1.2259339518966998</c:v>
                </c:pt>
                <c:pt idx="10">
                  <c:v>3.099638453751016E-2</c:v>
                </c:pt>
                <c:pt idx="11">
                  <c:v>0.56244477303755935</c:v>
                </c:pt>
                <c:pt idx="12">
                  <c:v>0.40733543125815497</c:v>
                </c:pt>
                <c:pt idx="13">
                  <c:v>0.56627918697079027</c:v>
                </c:pt>
                <c:pt idx="14">
                  <c:v>0.32710605552902705</c:v>
                </c:pt>
              </c:numCache>
            </c:numRef>
          </c:xVal>
          <c:yVal>
            <c:numRef>
              <c:f>(data!$BJ$133:$BJ$136,data!$BJ$226:$BJ$230,data!$BJ$237,data!$BJ$278:$BJ$282)</c:f>
              <c:numCache>
                <c:formatCode>General</c:formatCode>
                <c:ptCount val="15"/>
                <c:pt idx="0">
                  <c:v>3.45</c:v>
                </c:pt>
                <c:pt idx="1">
                  <c:v>0.2</c:v>
                </c:pt>
                <c:pt idx="2" formatCode="0.00">
                  <c:v>4.7990198780635716</c:v>
                </c:pt>
                <c:pt idx="3" formatCode="0.00">
                  <c:v>4.9067285536310834</c:v>
                </c:pt>
                <c:pt idx="4">
                  <c:v>0.2</c:v>
                </c:pt>
                <c:pt idx="5" formatCode="0.00">
                  <c:v>4.7990198780635716</c:v>
                </c:pt>
                <c:pt idx="6" formatCode="0.00">
                  <c:v>3.45</c:v>
                </c:pt>
                <c:pt idx="7" formatCode="0.00">
                  <c:v>4.9067285536310834</c:v>
                </c:pt>
                <c:pt idx="8" formatCode="0.00">
                  <c:v>2.48</c:v>
                </c:pt>
                <c:pt idx="9" formatCode="0.00">
                  <c:v>10.11</c:v>
                </c:pt>
                <c:pt idx="10">
                  <c:v>0.2</c:v>
                </c:pt>
                <c:pt idx="11" formatCode="0.00">
                  <c:v>4.7990198780635716</c:v>
                </c:pt>
                <c:pt idx="12" formatCode="0.00">
                  <c:v>3.45</c:v>
                </c:pt>
                <c:pt idx="13" formatCode="0.00">
                  <c:v>4.9067285536310834</c:v>
                </c:pt>
                <c:pt idx="14" formatCode="0.00">
                  <c:v>2.48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5-4063-BBE5-5DE6FDA53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073072"/>
        <c:axId val="1040075984"/>
      </c:scatterChart>
      <c:valAx>
        <c:axId val="1040073072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075984"/>
        <c:crosses val="autoZero"/>
        <c:crossBetween val="midCat"/>
      </c:valAx>
      <c:valAx>
        <c:axId val="1040075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073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bas ND70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data!$AV$64:$AV$67</c:f>
              <c:numCache>
                <c:formatCode>0.000</c:formatCode>
                <c:ptCount val="4"/>
                <c:pt idx="0">
                  <c:v>8.9996574211594084E-14</c:v>
                </c:pt>
                <c:pt idx="1">
                  <c:v>0.1548074234255557</c:v>
                </c:pt>
                <c:pt idx="2">
                  <c:v>0.58187422462965366</c:v>
                </c:pt>
                <c:pt idx="3">
                  <c:v>0.17340623747707234</c:v>
                </c:pt>
              </c:numCache>
            </c:numRef>
          </c:xVal>
          <c:yVal>
            <c:numRef>
              <c:f>data!$BK$64:$BK$67</c:f>
              <c:numCache>
                <c:formatCode>General</c:formatCode>
                <c:ptCount val="4"/>
                <c:pt idx="0">
                  <c:v>0</c:v>
                </c:pt>
                <c:pt idx="1">
                  <c:v>2637</c:v>
                </c:pt>
                <c:pt idx="2">
                  <c:v>15847</c:v>
                </c:pt>
                <c:pt idx="3">
                  <c:v>4214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E9E-477A-9A33-F6894D123390}"/>
            </c:ext>
          </c:extLst>
        </c:ser>
        <c:ser>
          <c:idx val="1"/>
          <c:order val="1"/>
          <c:tx>
            <c:v>bas Issy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3.7150216688030265E-2"/>
                  <c:y val="-9.541250750006011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data!$AV$69:$AV$74</c:f>
              <c:numCache>
                <c:formatCode>0.000</c:formatCode>
                <c:ptCount val="6"/>
                <c:pt idx="0">
                  <c:v>1.2968389027015769E-11</c:v>
                </c:pt>
                <c:pt idx="1">
                  <c:v>5.7164365119239537E-2</c:v>
                </c:pt>
                <c:pt idx="2">
                  <c:v>0.10192052016046889</c:v>
                </c:pt>
                <c:pt idx="3">
                  <c:v>3.4718906848007415E-2</c:v>
                </c:pt>
                <c:pt idx="4">
                  <c:v>1.1977346025646856E-2</c:v>
                </c:pt>
                <c:pt idx="5">
                  <c:v>6.8122825459115272E-2</c:v>
                </c:pt>
              </c:numCache>
            </c:numRef>
          </c:xVal>
          <c:yVal>
            <c:numRef>
              <c:f>data!$BK$69:$BK$74</c:f>
              <c:numCache>
                <c:formatCode>General</c:formatCode>
                <c:ptCount val="6"/>
                <c:pt idx="0">
                  <c:v>0</c:v>
                </c:pt>
                <c:pt idx="1">
                  <c:v>990</c:v>
                </c:pt>
                <c:pt idx="2">
                  <c:v>2183</c:v>
                </c:pt>
                <c:pt idx="3">
                  <c:v>1051</c:v>
                </c:pt>
                <c:pt idx="4">
                  <c:v>175</c:v>
                </c:pt>
                <c:pt idx="5">
                  <c:v>1392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E9E-477A-9A33-F6894D123390}"/>
            </c:ext>
          </c:extLst>
        </c:ser>
        <c:ser>
          <c:idx val="2"/>
          <c:order val="2"/>
          <c:tx>
            <c:v>rhy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0.16363376670939389"/>
                  <c:y val="4.956791253806452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(data!$AV$133:$AV$136,data!$AV$226:$AV$230,data!$AV$278:$AV$282)</c:f>
              <c:numCache>
                <c:formatCode>0.000</c:formatCode>
                <c:ptCount val="14"/>
                <c:pt idx="0">
                  <c:v>6.4200814851648053E-3</c:v>
                </c:pt>
                <c:pt idx="1">
                  <c:v>0.41401539283155564</c:v>
                </c:pt>
                <c:pt idx="2">
                  <c:v>1.7741872292131165E-2</c:v>
                </c:pt>
                <c:pt idx="3">
                  <c:v>1.8978571753996139E-2</c:v>
                </c:pt>
                <c:pt idx="4">
                  <c:v>0.40946612958257106</c:v>
                </c:pt>
                <c:pt idx="5">
                  <c:v>1.821397334115054E-2</c:v>
                </c:pt>
                <c:pt idx="6">
                  <c:v>5.9704263340105979E-3</c:v>
                </c:pt>
                <c:pt idx="7">
                  <c:v>1.9845146631361204E-2</c:v>
                </c:pt>
                <c:pt idx="8">
                  <c:v>3.7303480761803343E-3</c:v>
                </c:pt>
                <c:pt idx="9">
                  <c:v>0.41017659505739795</c:v>
                </c:pt>
                <c:pt idx="10">
                  <c:v>1.7948526953531042E-2</c:v>
                </c:pt>
                <c:pt idx="11">
                  <c:v>4.7936371533011278E-3</c:v>
                </c:pt>
                <c:pt idx="12">
                  <c:v>1.7312422988910035E-2</c:v>
                </c:pt>
                <c:pt idx="13">
                  <c:v>2.9063266793691823E-3</c:v>
                </c:pt>
              </c:numCache>
            </c:numRef>
          </c:xVal>
          <c:yVal>
            <c:numRef>
              <c:f>(data!$BK$133:$BK$136,data!$BK$226:$BK$230,data!$BK$278:$BK$282)</c:f>
              <c:numCache>
                <c:formatCode>0</c:formatCode>
                <c:ptCount val="14"/>
                <c:pt idx="0">
                  <c:v>163.11444652908068</c:v>
                </c:pt>
                <c:pt idx="1">
                  <c:v>10380</c:v>
                </c:pt>
                <c:pt idx="2">
                  <c:v>557.60318949343343</c:v>
                </c:pt>
                <c:pt idx="3">
                  <c:v>562.03564727954972</c:v>
                </c:pt>
                <c:pt idx="4" formatCode="General">
                  <c:v>10380</c:v>
                </c:pt>
                <c:pt idx="5">
                  <c:v>557.60318949343343</c:v>
                </c:pt>
                <c:pt idx="6">
                  <c:v>163.11444652908068</c:v>
                </c:pt>
                <c:pt idx="7">
                  <c:v>562.03564727954972</c:v>
                </c:pt>
                <c:pt idx="8" formatCode="General">
                  <c:v>150</c:v>
                </c:pt>
                <c:pt idx="9" formatCode="General">
                  <c:v>10380</c:v>
                </c:pt>
                <c:pt idx="10">
                  <c:v>557.60318949343343</c:v>
                </c:pt>
                <c:pt idx="11">
                  <c:v>163.11444652908068</c:v>
                </c:pt>
                <c:pt idx="12">
                  <c:v>562.03564727954972</c:v>
                </c:pt>
                <c:pt idx="13" formatCode="General">
                  <c:v>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E9E-477A-9A33-F6894D1233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073072"/>
        <c:axId val="1040075984"/>
      </c:scatterChart>
      <c:valAx>
        <c:axId val="1040073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075984"/>
        <c:crosses val="autoZero"/>
        <c:crossBetween val="midCat"/>
      </c:valAx>
      <c:valAx>
        <c:axId val="104007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073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H2O ND70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bas ND70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-0.2032152762281233"/>
                  <c:y val="0.1194535480250524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2"/>
                </a:solidFill>
                <a:prstDash val="dash"/>
              </a:ln>
              <a:effectLst/>
            </c:spPr>
            <c:trendlineType val="poly"/>
            <c:order val="2"/>
            <c:intercept val="0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(data!$AU$64:$AU$67,data!$AU$111:$AU$122,data!$AU$125:$AU$131,data!$AU$233:$AU$235)</c:f>
              <c:numCache>
                <c:formatCode>0.000</c:formatCode>
                <c:ptCount val="26"/>
                <c:pt idx="0">
                  <c:v>-7.2963015247223651E-7</c:v>
                </c:pt>
                <c:pt idx="1">
                  <c:v>0.49646956609443993</c:v>
                </c:pt>
                <c:pt idx="2">
                  <c:v>0.89733174062952337</c:v>
                </c:pt>
                <c:pt idx="3">
                  <c:v>0.55212550416110362</c:v>
                </c:pt>
                <c:pt idx="4">
                  <c:v>0.4912373619521947</c:v>
                </c:pt>
                <c:pt idx="5">
                  <c:v>0.49726768569748619</c:v>
                </c:pt>
                <c:pt idx="6">
                  <c:v>0.55180806190940979</c:v>
                </c:pt>
                <c:pt idx="7">
                  <c:v>0.55404960660374003</c:v>
                </c:pt>
                <c:pt idx="8">
                  <c:v>0.74010869568407867</c:v>
                </c:pt>
                <c:pt idx="9">
                  <c:v>0.75852694787257269</c:v>
                </c:pt>
                <c:pt idx="10">
                  <c:v>0.90078346134007681</c:v>
                </c:pt>
                <c:pt idx="11">
                  <c:v>0.90870768346618169</c:v>
                </c:pt>
                <c:pt idx="12">
                  <c:v>0.61313157875208457</c:v>
                </c:pt>
                <c:pt idx="13">
                  <c:v>0.60636069929704839</c:v>
                </c:pt>
                <c:pt idx="14">
                  <c:v>0.36842693462742571</c:v>
                </c:pt>
                <c:pt idx="15">
                  <c:v>0.36754273636208007</c:v>
                </c:pt>
                <c:pt idx="16">
                  <c:v>0.49799923221976072</c:v>
                </c:pt>
                <c:pt idx="17">
                  <c:v>0.54706137969223367</c:v>
                </c:pt>
                <c:pt idx="18">
                  <c:v>0.54803712680696492</c:v>
                </c:pt>
                <c:pt idx="19">
                  <c:v>0.7468803635343978</c:v>
                </c:pt>
                <c:pt idx="20">
                  <c:v>0.92469028860008584</c:v>
                </c:pt>
                <c:pt idx="21">
                  <c:v>0.60550669928179801</c:v>
                </c:pt>
                <c:pt idx="22">
                  <c:v>0.36806858330766873</c:v>
                </c:pt>
                <c:pt idx="23">
                  <c:v>0.49903572885411285</c:v>
                </c:pt>
                <c:pt idx="24">
                  <c:v>0.90064710585121555</c:v>
                </c:pt>
                <c:pt idx="25">
                  <c:v>0.55331954352646517</c:v>
                </c:pt>
              </c:numCache>
            </c:numRef>
          </c:xVal>
          <c:yVal>
            <c:numRef>
              <c:f>(data!$BJ$64:$BJ$67,data!$BJ$111:$BJ$122,data!$BJ$125:$BJ$131,data!$BJ$233:$BJ$235)</c:f>
              <c:numCache>
                <c:formatCode>General</c:formatCode>
                <c:ptCount val="26"/>
                <c:pt idx="0">
                  <c:v>0</c:v>
                </c:pt>
                <c:pt idx="1">
                  <c:v>3.09</c:v>
                </c:pt>
                <c:pt idx="2">
                  <c:v>6.42</c:v>
                </c:pt>
                <c:pt idx="3">
                  <c:v>3.56</c:v>
                </c:pt>
                <c:pt idx="4">
                  <c:v>3.09</c:v>
                </c:pt>
                <c:pt idx="5">
                  <c:v>3.09</c:v>
                </c:pt>
                <c:pt idx="6">
                  <c:v>3.56</c:v>
                </c:pt>
                <c:pt idx="7">
                  <c:v>3.56</c:v>
                </c:pt>
                <c:pt idx="8">
                  <c:v>4.99</c:v>
                </c:pt>
                <c:pt idx="9">
                  <c:v>4.99</c:v>
                </c:pt>
                <c:pt idx="10">
                  <c:v>6.42</c:v>
                </c:pt>
                <c:pt idx="11">
                  <c:v>6.42</c:v>
                </c:pt>
                <c:pt idx="12">
                  <c:v>4.1500000000000004</c:v>
                </c:pt>
                <c:pt idx="13">
                  <c:v>4.1500000000000004</c:v>
                </c:pt>
                <c:pt idx="14">
                  <c:v>2.41</c:v>
                </c:pt>
                <c:pt idx="15">
                  <c:v>2.41</c:v>
                </c:pt>
                <c:pt idx="16">
                  <c:v>3.09</c:v>
                </c:pt>
                <c:pt idx="17">
                  <c:v>3.56</c:v>
                </c:pt>
                <c:pt idx="18">
                  <c:v>3.56</c:v>
                </c:pt>
                <c:pt idx="19">
                  <c:v>4.99</c:v>
                </c:pt>
                <c:pt idx="20">
                  <c:v>6.42</c:v>
                </c:pt>
                <c:pt idx="21">
                  <c:v>4.1500000000000004</c:v>
                </c:pt>
                <c:pt idx="22">
                  <c:v>2.41</c:v>
                </c:pt>
                <c:pt idx="23">
                  <c:v>3.09</c:v>
                </c:pt>
                <c:pt idx="24">
                  <c:v>6.42</c:v>
                </c:pt>
                <c:pt idx="25">
                  <c:v>3.56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C46-45CA-823F-67865AC14E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073072"/>
        <c:axId val="1040075984"/>
      </c:scatterChart>
      <c:valAx>
        <c:axId val="1040073072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075984"/>
        <c:crosses val="autoZero"/>
        <c:crossBetween val="midCat"/>
      </c:valAx>
      <c:valAx>
        <c:axId val="1040075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073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5193994245158"/>
          <c:y val="6.5445109831466064E-2"/>
          <c:w val="0.79318923260063245"/>
          <c:h val="0.76963449161804087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-0.25944105396812173"/>
                  <c:y val="1.4925668571527162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errBars>
            <c:errDir val="x"/>
            <c:errBarType val="both"/>
            <c:errValType val="cust"/>
            <c:noEndCap val="0"/>
            <c:plus>
              <c:numRef>
                <c:f>Sisson!$J$9:$J$12</c:f>
                <c:numCache>
                  <c:formatCode>General</c:formatCode>
                  <c:ptCount val="4"/>
                  <c:pt idx="0">
                    <c:v>0.15</c:v>
                  </c:pt>
                  <c:pt idx="1">
                    <c:v>0.05</c:v>
                  </c:pt>
                  <c:pt idx="2">
                    <c:v>0.01</c:v>
                  </c:pt>
                  <c:pt idx="3">
                    <c:v>0.12</c:v>
                  </c:pt>
                </c:numCache>
              </c:numRef>
            </c:plus>
            <c:minus>
              <c:numRef>
                <c:f>Sisson!$J$9:$J$12</c:f>
                <c:numCache>
                  <c:formatCode>General</c:formatCode>
                  <c:ptCount val="4"/>
                  <c:pt idx="0">
                    <c:v>0.15</c:v>
                  </c:pt>
                  <c:pt idx="1">
                    <c:v>0.05</c:v>
                  </c:pt>
                  <c:pt idx="2">
                    <c:v>0.01</c:v>
                  </c:pt>
                  <c:pt idx="3">
                    <c:v>0.12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cust"/>
            <c:noEndCap val="0"/>
            <c:plus>
              <c:numRef>
                <c:f>Sisson!$N$9:$N$12</c:f>
                <c:numCache>
                  <c:formatCode>General</c:formatCode>
                  <c:ptCount val="4"/>
                  <c:pt idx="0">
                    <c:v>0.19</c:v>
                  </c:pt>
                  <c:pt idx="1">
                    <c:v>0.19</c:v>
                  </c:pt>
                  <c:pt idx="2">
                    <c:v>0.11</c:v>
                  </c:pt>
                  <c:pt idx="3">
                    <c:v>0.18</c:v>
                  </c:pt>
                </c:numCache>
              </c:numRef>
            </c:plus>
            <c:minus>
              <c:numRef>
                <c:f>Sisson!$N$9:$N$12</c:f>
                <c:numCache>
                  <c:formatCode>General</c:formatCode>
                  <c:ptCount val="4"/>
                  <c:pt idx="0">
                    <c:v>0.19</c:v>
                  </c:pt>
                  <c:pt idx="1">
                    <c:v>0.19</c:v>
                  </c:pt>
                  <c:pt idx="2">
                    <c:v>0.11</c:v>
                  </c:pt>
                  <c:pt idx="3">
                    <c:v>0.18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xVal>
            <c:numRef>
              <c:f>Sisson!$I$9:$I$12</c:f>
              <c:numCache>
                <c:formatCode>General</c:formatCode>
                <c:ptCount val="4"/>
                <c:pt idx="0">
                  <c:v>2.86</c:v>
                </c:pt>
                <c:pt idx="1">
                  <c:v>2.19</c:v>
                </c:pt>
                <c:pt idx="2">
                  <c:v>1.85</c:v>
                </c:pt>
                <c:pt idx="3">
                  <c:v>1.32</c:v>
                </c:pt>
              </c:numCache>
            </c:numRef>
          </c:xVal>
          <c:yVal>
            <c:numRef>
              <c:f>Sisson!$M$9:$M$12</c:f>
              <c:numCache>
                <c:formatCode>General</c:formatCode>
                <c:ptCount val="4"/>
                <c:pt idx="0">
                  <c:v>3.45</c:v>
                </c:pt>
                <c:pt idx="1">
                  <c:v>2.48</c:v>
                </c:pt>
                <c:pt idx="2">
                  <c:v>2.2599999999999998</c:v>
                </c:pt>
                <c:pt idx="3">
                  <c:v>1.69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A13-4C8D-B618-114F317B0B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18736"/>
        <c:axId val="1"/>
      </c:scatterChart>
      <c:valAx>
        <c:axId val="440918736"/>
        <c:scaling>
          <c:orientation val="minMax"/>
          <c:max val="4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H2O old</a:t>
                </a:r>
              </a:p>
            </c:rich>
          </c:tx>
          <c:layout>
            <c:manualLayout>
              <c:xMode val="edge"/>
              <c:yMode val="edge"/>
              <c:x val="0.49391855215178398"/>
              <c:y val="0.9057602616426873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  <c:majorUnit val="0.5"/>
      </c:valAx>
      <c:valAx>
        <c:axId val="1"/>
        <c:scaling>
          <c:orientation val="minMax"/>
          <c:max val="4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H2O new</a:t>
                </a:r>
              </a:p>
            </c:rich>
          </c:tx>
          <c:layout>
            <c:manualLayout>
              <c:xMode val="edge"/>
              <c:yMode val="edge"/>
              <c:x val="3.8929440389294405E-2"/>
              <c:y val="0.38219950254909235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091873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76717726882167"/>
          <c:y val="6.5274151436031339E-2"/>
          <c:w val="0.78155432431631655"/>
          <c:h val="0.7702349869451696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-0.25437759361855994"/>
                  <c:y val="2.6109660574412386E-3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errBars>
            <c:errDir val="x"/>
            <c:errBarType val="both"/>
            <c:errValType val="cust"/>
            <c:noEndCap val="0"/>
            <c:plus>
              <c:numRef>
                <c:f>Sisson!$L$9:$L$12</c:f>
                <c:numCache>
                  <c:formatCode>General</c:formatCode>
                  <c:ptCount val="4"/>
                  <c:pt idx="0">
                    <c:v>6</c:v>
                  </c:pt>
                  <c:pt idx="1">
                    <c:v>4</c:v>
                  </c:pt>
                  <c:pt idx="2">
                    <c:v>3</c:v>
                  </c:pt>
                  <c:pt idx="3">
                    <c:v>1</c:v>
                  </c:pt>
                </c:numCache>
              </c:numRef>
            </c:plus>
            <c:minus>
              <c:numRef>
                <c:f>Sisson!$L$9:$L$12</c:f>
                <c:numCache>
                  <c:formatCode>General</c:formatCode>
                  <c:ptCount val="4"/>
                  <c:pt idx="0">
                    <c:v>6</c:v>
                  </c:pt>
                  <c:pt idx="1">
                    <c:v>4</c:v>
                  </c:pt>
                  <c:pt idx="2">
                    <c:v>3</c:v>
                  </c:pt>
                  <c:pt idx="3">
                    <c:v>1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cust"/>
            <c:noEndCap val="0"/>
            <c:plus>
              <c:numRef>
                <c:f>Sisson!$P$9:$P$12</c:f>
                <c:numCache>
                  <c:formatCode>General</c:formatCode>
                  <c:ptCount val="4"/>
                  <c:pt idx="0">
                    <c:v>14.183864915572233</c:v>
                  </c:pt>
                  <c:pt idx="1">
                    <c:v>25</c:v>
                  </c:pt>
                  <c:pt idx="2">
                    <c:v>6.2054409005628521</c:v>
                  </c:pt>
                  <c:pt idx="3">
                    <c:v>5.3189493433395869</c:v>
                  </c:pt>
                </c:numCache>
              </c:numRef>
            </c:plus>
            <c:minus>
              <c:numRef>
                <c:f>Sisson!$P$9:$P$12</c:f>
                <c:numCache>
                  <c:formatCode>General</c:formatCode>
                  <c:ptCount val="4"/>
                  <c:pt idx="0">
                    <c:v>14.183864915572233</c:v>
                  </c:pt>
                  <c:pt idx="1">
                    <c:v>25</c:v>
                  </c:pt>
                  <c:pt idx="2">
                    <c:v>6.2054409005628521</c:v>
                  </c:pt>
                  <c:pt idx="3">
                    <c:v>5.3189493433395869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xVal>
            <c:numRef>
              <c:f>Sisson!$K$7:$K$12</c:f>
              <c:numCache>
                <c:formatCode>General</c:formatCode>
                <c:ptCount val="6"/>
                <c:pt idx="0">
                  <c:v>511</c:v>
                </c:pt>
                <c:pt idx="1">
                  <c:v>539</c:v>
                </c:pt>
                <c:pt idx="2">
                  <c:v>160</c:v>
                </c:pt>
                <c:pt idx="3">
                  <c:v>67</c:v>
                </c:pt>
                <c:pt idx="4">
                  <c:v>52</c:v>
                </c:pt>
                <c:pt idx="5">
                  <c:v>29</c:v>
                </c:pt>
              </c:numCache>
            </c:numRef>
          </c:xVal>
          <c:yVal>
            <c:numRef>
              <c:f>Sisson!$O$7:$O$12</c:f>
              <c:numCache>
                <c:formatCode>0</c:formatCode>
                <c:ptCount val="6"/>
                <c:pt idx="0">
                  <c:v>557.60318949343343</c:v>
                </c:pt>
                <c:pt idx="1">
                  <c:v>562.03564727954972</c:v>
                </c:pt>
                <c:pt idx="2">
                  <c:v>163.11444652908068</c:v>
                </c:pt>
                <c:pt idx="3">
                  <c:v>150</c:v>
                </c:pt>
                <c:pt idx="4">
                  <c:v>63.827392120075046</c:v>
                </c:pt>
                <c:pt idx="5">
                  <c:v>33.686679174484055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0-40FF-A9E5-DA15B86C8A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16240"/>
        <c:axId val="1"/>
      </c:scatterChart>
      <c:valAx>
        <c:axId val="440916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H2O old</a:t>
                </a:r>
              </a:p>
            </c:rich>
          </c:tx>
          <c:layout>
            <c:manualLayout>
              <c:xMode val="edge"/>
              <c:yMode val="edge"/>
              <c:x val="0.4951461407129934"/>
              <c:y val="0.9060052219321148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600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H2O new</a:t>
                </a:r>
              </a:p>
            </c:rich>
          </c:tx>
          <c:layout>
            <c:manualLayout>
              <c:xMode val="edge"/>
              <c:yMode val="edge"/>
              <c:x val="3.8834951456310676E-2"/>
              <c:y val="0.38120104438642299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0916240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H2O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'ND70 test'!$AZ$10:$AZ$21</c:f>
              <c:numCache>
                <c:formatCode>0.000</c:formatCode>
                <c:ptCount val="12"/>
                <c:pt idx="0">
                  <c:v>0.46234635779744221</c:v>
                </c:pt>
                <c:pt idx="1">
                  <c:v>0.11993628116691844</c:v>
                </c:pt>
                <c:pt idx="2">
                  <c:v>1.1155802291272235E-5</c:v>
                </c:pt>
                <c:pt idx="3">
                  <c:v>0.47213998794907225</c:v>
                </c:pt>
                <c:pt idx="5">
                  <c:v>-2.1262335973534361E-5</c:v>
                </c:pt>
                <c:pt idx="6">
                  <c:v>0.11539971255687001</c:v>
                </c:pt>
                <c:pt idx="7">
                  <c:v>0.46948877805845812</c:v>
                </c:pt>
                <c:pt idx="8">
                  <c:v>0.47487217198950582</c:v>
                </c:pt>
                <c:pt idx="9">
                  <c:v>2.2335819501501798E-2</c:v>
                </c:pt>
                <c:pt idx="10">
                  <c:v>0.77948979322115231</c:v>
                </c:pt>
                <c:pt idx="11">
                  <c:v>0.10809336981144443</c:v>
                </c:pt>
              </c:numCache>
            </c:numRef>
          </c:xVal>
          <c:yVal>
            <c:numRef>
              <c:f>'ND70 test'!$BL$10:$BL$21</c:f>
              <c:numCache>
                <c:formatCode>0.00</c:formatCode>
                <c:ptCount val="12"/>
                <c:pt idx="0">
                  <c:v>3.07</c:v>
                </c:pt>
                <c:pt idx="1">
                  <c:v>0.64</c:v>
                </c:pt>
                <c:pt idx="2">
                  <c:v>0</c:v>
                </c:pt>
                <c:pt idx="3">
                  <c:v>2.82</c:v>
                </c:pt>
                <c:pt idx="5">
                  <c:v>0</c:v>
                </c:pt>
                <c:pt idx="6">
                  <c:v>0.64</c:v>
                </c:pt>
                <c:pt idx="7">
                  <c:v>3.07</c:v>
                </c:pt>
                <c:pt idx="8">
                  <c:v>2.82</c:v>
                </c:pt>
                <c:pt idx="9">
                  <c:v>0.17</c:v>
                </c:pt>
                <c:pt idx="10">
                  <c:v>7.56</c:v>
                </c:pt>
                <c:pt idx="11">
                  <c:v>0.82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1B-4086-9DB7-33E2A4265287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0"/>
          </c:trendline>
          <c:xVal>
            <c:numRef>
              <c:f>'ND70 test'!$AZ$30:$AZ$59</c:f>
              <c:numCache>
                <c:formatCode>0.000</c:formatCode>
                <c:ptCount val="30"/>
                <c:pt idx="0">
                  <c:v>4.9157034228763865E-4</c:v>
                </c:pt>
                <c:pt idx="1">
                  <c:v>-4.9395342334855996E-5</c:v>
                </c:pt>
                <c:pt idx="2">
                  <c:v>8.5137786456732727E-6</c:v>
                </c:pt>
                <c:pt idx="3">
                  <c:v>0.12488084201199166</c:v>
                </c:pt>
                <c:pt idx="4">
                  <c:v>0.11708030919907741</c:v>
                </c:pt>
                <c:pt idx="5">
                  <c:v>0.12385368898726487</c:v>
                </c:pt>
                <c:pt idx="6">
                  <c:v>0.28888575616274531</c:v>
                </c:pt>
                <c:pt idx="7">
                  <c:v>0.28834003786931545</c:v>
                </c:pt>
                <c:pt idx="8">
                  <c:v>0.28004870526770947</c:v>
                </c:pt>
                <c:pt idx="9">
                  <c:v>0.39831269587136375</c:v>
                </c:pt>
                <c:pt idx="10">
                  <c:v>0.38404162180072621</c:v>
                </c:pt>
                <c:pt idx="11">
                  <c:v>0.38022553777598678</c:v>
                </c:pt>
                <c:pt idx="12">
                  <c:v>0.47986023658257482</c:v>
                </c:pt>
                <c:pt idx="13">
                  <c:v>0.48388340562495974</c:v>
                </c:pt>
                <c:pt idx="14">
                  <c:v>0.46800426584023713</c:v>
                </c:pt>
                <c:pt idx="15">
                  <c:v>0.43123283698744391</c:v>
                </c:pt>
                <c:pt idx="16">
                  <c:v>0.45823576892011891</c:v>
                </c:pt>
                <c:pt idx="17">
                  <c:v>0.44956175276142285</c:v>
                </c:pt>
                <c:pt idx="18">
                  <c:v>0.44573482844757178</c:v>
                </c:pt>
                <c:pt idx="19">
                  <c:v>0.58313857019183379</c:v>
                </c:pt>
                <c:pt idx="20">
                  <c:v>0.58904106266881184</c:v>
                </c:pt>
                <c:pt idx="21">
                  <c:v>0.59265796918546298</c:v>
                </c:pt>
                <c:pt idx="22">
                  <c:v>0.58237013917553215</c:v>
                </c:pt>
                <c:pt idx="23">
                  <c:v>0.73277799407514599</c:v>
                </c:pt>
                <c:pt idx="24">
                  <c:v>0.74152147053940032</c:v>
                </c:pt>
                <c:pt idx="25">
                  <c:v>0.74748501987136473</c:v>
                </c:pt>
                <c:pt idx="26">
                  <c:v>0.7557804514719404</c:v>
                </c:pt>
                <c:pt idx="27">
                  <c:v>1.8599986288517383E-2</c:v>
                </c:pt>
                <c:pt idx="28">
                  <c:v>1.9230831184850472E-2</c:v>
                </c:pt>
                <c:pt idx="29">
                  <c:v>3.6038707430425073E-4</c:v>
                </c:pt>
              </c:numCache>
            </c:numRef>
          </c:xVal>
          <c:yVal>
            <c:numRef>
              <c:f>'ND70 test'!$BL$30:$BL$59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0.00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2.41</c:v>
                </c:pt>
                <c:pt idx="7">
                  <c:v>2.41</c:v>
                </c:pt>
                <c:pt idx="8">
                  <c:v>2.41</c:v>
                </c:pt>
                <c:pt idx="9">
                  <c:v>3.09</c:v>
                </c:pt>
                <c:pt idx="10">
                  <c:v>3.09</c:v>
                </c:pt>
                <c:pt idx="11">
                  <c:v>3.09</c:v>
                </c:pt>
                <c:pt idx="12">
                  <c:v>4.1500000000000004</c:v>
                </c:pt>
                <c:pt idx="13">
                  <c:v>4.1500000000000004</c:v>
                </c:pt>
                <c:pt idx="14">
                  <c:v>4.1500000000000004</c:v>
                </c:pt>
                <c:pt idx="15">
                  <c:v>3.56</c:v>
                </c:pt>
                <c:pt idx="16">
                  <c:v>3.56</c:v>
                </c:pt>
                <c:pt idx="17">
                  <c:v>3.56</c:v>
                </c:pt>
                <c:pt idx="18">
                  <c:v>3.56</c:v>
                </c:pt>
                <c:pt idx="19">
                  <c:v>4.99</c:v>
                </c:pt>
                <c:pt idx="20" formatCode="0.00">
                  <c:v>4.99</c:v>
                </c:pt>
                <c:pt idx="21">
                  <c:v>4.99</c:v>
                </c:pt>
                <c:pt idx="22">
                  <c:v>4.99</c:v>
                </c:pt>
                <c:pt idx="23">
                  <c:v>6.42</c:v>
                </c:pt>
                <c:pt idx="24">
                  <c:v>6.42</c:v>
                </c:pt>
                <c:pt idx="25">
                  <c:v>6.42</c:v>
                </c:pt>
                <c:pt idx="27" formatCode="0.00">
                  <c:v>0.17</c:v>
                </c:pt>
                <c:pt idx="28" formatCode="0.00">
                  <c:v>0.17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F1B-4086-9DB7-33E2A42652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923232"/>
        <c:axId val="1782919904"/>
      </c:scatterChart>
      <c:valAx>
        <c:axId val="1782923232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919904"/>
        <c:crosses val="autoZero"/>
        <c:crossBetween val="midCat"/>
      </c:valAx>
      <c:valAx>
        <c:axId val="178291990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923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0"/>
            <c:dispEq val="0"/>
          </c:trendline>
          <c:xVal>
            <c:numRef>
              <c:f>'ND70 test'!$BI$30:$BI$54</c:f>
              <c:numCache>
                <c:formatCode>0</c:formatCode>
                <c:ptCount val="25"/>
                <c:pt idx="0">
                  <c:v>21.384924308851073</c:v>
                </c:pt>
                <c:pt idx="1">
                  <c:v>23.086287864133809</c:v>
                </c:pt>
                <c:pt idx="2">
                  <c:v>8.1547124601007788</c:v>
                </c:pt>
                <c:pt idx="3">
                  <c:v>181.79763065030463</c:v>
                </c:pt>
                <c:pt idx="4">
                  <c:v>191.1443589334587</c:v>
                </c:pt>
                <c:pt idx="5">
                  <c:v>241.34709708517411</c:v>
                </c:pt>
                <c:pt idx="6">
                  <c:v>781.80217976949621</c:v>
                </c:pt>
                <c:pt idx="7">
                  <c:v>627.98673081212746</c:v>
                </c:pt>
                <c:pt idx="8">
                  <c:v>723.78674461903665</c:v>
                </c:pt>
                <c:pt idx="9">
                  <c:v>1058.8341616294765</c:v>
                </c:pt>
                <c:pt idx="10">
                  <c:v>1082.9794542993066</c:v>
                </c:pt>
                <c:pt idx="11">
                  <c:v>1158.1508646933808</c:v>
                </c:pt>
                <c:pt idx="12">
                  <c:v>2231.2221767369488</c:v>
                </c:pt>
                <c:pt idx="13">
                  <c:v>2323.6984784221881</c:v>
                </c:pt>
                <c:pt idx="14">
                  <c:v>2424.4392744715374</c:v>
                </c:pt>
                <c:pt idx="15">
                  <c:v>1984.5319203569964</c:v>
                </c:pt>
                <c:pt idx="16">
                  <c:v>1952.5955124736081</c:v>
                </c:pt>
                <c:pt idx="17">
                  <c:v>2036.3815126087295</c:v>
                </c:pt>
                <c:pt idx="18">
                  <c:v>1843.639906142685</c:v>
                </c:pt>
                <c:pt idx="19">
                  <c:v>6171.7382542272917</c:v>
                </c:pt>
                <c:pt idx="20">
                  <c:v>6250.3785546034642</c:v>
                </c:pt>
                <c:pt idx="21">
                  <c:v>6239.3957949666137</c:v>
                </c:pt>
                <c:pt idx="22">
                  <c:v>6117.446815549456</c:v>
                </c:pt>
                <c:pt idx="23">
                  <c:v>12412.088597663938</c:v>
                </c:pt>
                <c:pt idx="24">
                  <c:v>12503.981686307588</c:v>
                </c:pt>
              </c:numCache>
            </c:numRef>
          </c:xVal>
          <c:yVal>
            <c:numRef>
              <c:f>'ND70 test'!$BR$30:$BR$54</c:f>
              <c:numCache>
                <c:formatCode>General</c:formatCode>
                <c:ptCount val="25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182</c:v>
                </c:pt>
                <c:pt idx="4">
                  <c:v>182</c:v>
                </c:pt>
                <c:pt idx="5">
                  <c:v>182</c:v>
                </c:pt>
                <c:pt idx="6">
                  <c:v>661</c:v>
                </c:pt>
                <c:pt idx="7">
                  <c:v>661</c:v>
                </c:pt>
                <c:pt idx="8">
                  <c:v>661</c:v>
                </c:pt>
                <c:pt idx="9">
                  <c:v>984</c:v>
                </c:pt>
                <c:pt idx="10">
                  <c:v>984</c:v>
                </c:pt>
                <c:pt idx="11">
                  <c:v>984</c:v>
                </c:pt>
                <c:pt idx="12">
                  <c:v>2368</c:v>
                </c:pt>
                <c:pt idx="13">
                  <c:v>2368</c:v>
                </c:pt>
                <c:pt idx="14">
                  <c:v>2368</c:v>
                </c:pt>
                <c:pt idx="15">
                  <c:v>2060</c:v>
                </c:pt>
                <c:pt idx="16">
                  <c:v>2060</c:v>
                </c:pt>
                <c:pt idx="17">
                  <c:v>2060</c:v>
                </c:pt>
                <c:pt idx="18">
                  <c:v>2060</c:v>
                </c:pt>
                <c:pt idx="19">
                  <c:v>6984</c:v>
                </c:pt>
                <c:pt idx="20">
                  <c:v>6984</c:v>
                </c:pt>
                <c:pt idx="21">
                  <c:v>6984</c:v>
                </c:pt>
                <c:pt idx="22">
                  <c:v>6984</c:v>
                </c:pt>
                <c:pt idx="23">
                  <c:v>12293</c:v>
                </c:pt>
                <c:pt idx="24">
                  <c:v>12293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BB-431B-B59E-AE5E4633A0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346944"/>
        <c:axId val="2125349024"/>
      </c:scatterChart>
      <c:valAx>
        <c:axId val="2125346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349024"/>
        <c:crosses val="autoZero"/>
        <c:crossBetween val="midCat"/>
      </c:valAx>
      <c:valAx>
        <c:axId val="2125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346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'ND70 test'!$BH$30:$BH$37</c:f>
              <c:numCache>
                <c:formatCode>0</c:formatCode>
                <c:ptCount val="8"/>
                <c:pt idx="0">
                  <c:v>15.186485722639262</c:v>
                </c:pt>
                <c:pt idx="1">
                  <c:v>11.949946644538198</c:v>
                </c:pt>
                <c:pt idx="2">
                  <c:v>14.202741249309012</c:v>
                </c:pt>
                <c:pt idx="3">
                  <c:v>107.65101941294355</c:v>
                </c:pt>
                <c:pt idx="4">
                  <c:v>91.744867403575967</c:v>
                </c:pt>
                <c:pt idx="5">
                  <c:v>93.215126300171633</c:v>
                </c:pt>
                <c:pt idx="6">
                  <c:v>603.12481098971614</c:v>
                </c:pt>
                <c:pt idx="7">
                  <c:v>645.15250844458239</c:v>
                </c:pt>
              </c:numCache>
            </c:numRef>
          </c:xVal>
          <c:yVal>
            <c:numRef>
              <c:f>'ND70 test'!$BQ$30:$BQ$37</c:f>
              <c:numCache>
                <c:formatCode>General</c:formatCode>
                <c:ptCount val="8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96</c:v>
                </c:pt>
                <c:pt idx="4">
                  <c:v>96</c:v>
                </c:pt>
                <c:pt idx="5">
                  <c:v>96</c:v>
                </c:pt>
                <c:pt idx="6">
                  <c:v>615</c:v>
                </c:pt>
                <c:pt idx="7">
                  <c:v>615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AE-4EE4-85CF-B82F01C3FC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346944"/>
        <c:axId val="2125349024"/>
      </c:scatterChart>
      <c:valAx>
        <c:axId val="2125346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349024"/>
        <c:crosses val="autoZero"/>
        <c:crossBetween val="midCat"/>
      </c:valAx>
      <c:valAx>
        <c:axId val="2125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346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'ND70 test'!$BA$10:$BA$21</c:f>
              <c:numCache>
                <c:formatCode>0.000</c:formatCode>
                <c:ptCount val="12"/>
                <c:pt idx="0">
                  <c:v>0.11843429755361666</c:v>
                </c:pt>
                <c:pt idx="1">
                  <c:v>6.4541841317257584E-2</c:v>
                </c:pt>
                <c:pt idx="2">
                  <c:v>-2.5141090740051099E-5</c:v>
                </c:pt>
                <c:pt idx="3">
                  <c:v>6.9503770073670354E-2</c:v>
                </c:pt>
                <c:pt idx="5">
                  <c:v>1.2687252567354882E-5</c:v>
                </c:pt>
                <c:pt idx="6">
                  <c:v>6.3322625443653802E-2</c:v>
                </c:pt>
                <c:pt idx="7">
                  <c:v>0.12274243604882669</c:v>
                </c:pt>
                <c:pt idx="8">
                  <c:v>6.7439073109773748E-2</c:v>
                </c:pt>
                <c:pt idx="9">
                  <c:v>1.0323466748579117E-2</c:v>
                </c:pt>
                <c:pt idx="10">
                  <c:v>3.30410124210513E-2</c:v>
                </c:pt>
                <c:pt idx="11">
                  <c:v>1.1589333569641626E-2</c:v>
                </c:pt>
              </c:numCache>
            </c:numRef>
          </c:xVal>
          <c:yVal>
            <c:numRef>
              <c:f>'ND70 test'!$BN$10:$BN$21</c:f>
              <c:numCache>
                <c:formatCode>0.00</c:formatCode>
                <c:ptCount val="12"/>
                <c:pt idx="0">
                  <c:v>2183</c:v>
                </c:pt>
                <c:pt idx="1">
                  <c:v>990</c:v>
                </c:pt>
                <c:pt idx="2">
                  <c:v>0</c:v>
                </c:pt>
                <c:pt idx="3">
                  <c:v>1392</c:v>
                </c:pt>
                <c:pt idx="5" formatCode="0">
                  <c:v>0</c:v>
                </c:pt>
                <c:pt idx="6" formatCode="0">
                  <c:v>990</c:v>
                </c:pt>
                <c:pt idx="7" formatCode="0">
                  <c:v>2183</c:v>
                </c:pt>
                <c:pt idx="8" formatCode="0">
                  <c:v>1392</c:v>
                </c:pt>
                <c:pt idx="9" formatCode="0">
                  <c:v>165</c:v>
                </c:pt>
                <c:pt idx="10" formatCode="0">
                  <c:v>1051</c:v>
                </c:pt>
                <c:pt idx="11" formatCode="0">
                  <c:v>175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83-49A7-B990-9BC807810FDC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'ND70 test'!$BA$36:$BA$37</c:f>
              <c:numCache>
                <c:formatCode>0.000</c:formatCode>
                <c:ptCount val="2"/>
                <c:pt idx="0">
                  <c:v>7.5687782476171972E-2</c:v>
                </c:pt>
                <c:pt idx="1">
                  <c:v>6.9867982161266023E-2</c:v>
                </c:pt>
              </c:numCache>
            </c:numRef>
          </c:xVal>
          <c:yVal>
            <c:numRef>
              <c:f>'ND70 test'!$BN$36:$BN$37</c:f>
              <c:numCache>
                <c:formatCode>General</c:formatCode>
                <c:ptCount val="2"/>
                <c:pt idx="0">
                  <c:v>1560</c:v>
                </c:pt>
                <c:pt idx="1">
                  <c:v>1560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383-49A7-B990-9BC807810F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923232"/>
        <c:axId val="1782919904"/>
      </c:scatterChart>
      <c:valAx>
        <c:axId val="1782923232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919904"/>
        <c:crosses val="autoZero"/>
        <c:crossBetween val="midCat"/>
      </c:valAx>
      <c:valAx>
        <c:axId val="178291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923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H2O vs CO2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'ND70 test'!$BC$30:$BC$55</c:f>
              <c:numCache>
                <c:formatCode>0.00</c:formatCode>
                <c:ptCount val="26"/>
                <c:pt idx="0">
                  <c:v>4.1783479094449289E-3</c:v>
                </c:pt>
                <c:pt idx="1">
                  <c:v>-4.1986040984627599E-4</c:v>
                </c:pt>
                <c:pt idx="2">
                  <c:v>7.2367118488222821E-5</c:v>
                </c:pt>
                <c:pt idx="3">
                  <c:v>1.0614871571019291</c:v>
                </c:pt>
                <c:pt idx="4">
                  <c:v>0.99518262819215808</c:v>
                </c:pt>
                <c:pt idx="5">
                  <c:v>1.0527563563917515</c:v>
                </c:pt>
                <c:pt idx="6">
                  <c:v>2.4555289273833352</c:v>
                </c:pt>
                <c:pt idx="7">
                  <c:v>2.4508903218891813</c:v>
                </c:pt>
                <c:pt idx="8">
                  <c:v>2.3804139947755307</c:v>
                </c:pt>
                <c:pt idx="9">
                  <c:v>3.385657914906592</c:v>
                </c:pt>
                <c:pt idx="10">
                  <c:v>3.2643537853061728</c:v>
                </c:pt>
                <c:pt idx="11">
                  <c:v>3.2319170710958876</c:v>
                </c:pt>
                <c:pt idx="12">
                  <c:v>4.0788120109518857</c:v>
                </c:pt>
                <c:pt idx="13">
                  <c:v>4.1130089478121574</c:v>
                </c:pt>
                <c:pt idx="14">
                  <c:v>3.9780362596420158</c:v>
                </c:pt>
                <c:pt idx="15">
                  <c:v>3.6654791143932735</c:v>
                </c:pt>
                <c:pt idx="16">
                  <c:v>3.8950040358210107</c:v>
                </c:pt>
                <c:pt idx="17">
                  <c:v>3.8212748984720943</c:v>
                </c:pt>
                <c:pt idx="18">
                  <c:v>3.7887460418043601</c:v>
                </c:pt>
                <c:pt idx="19">
                  <c:v>4.956677846630587</c:v>
                </c:pt>
                <c:pt idx="20">
                  <c:v>5.0068490326849009</c:v>
                </c:pt>
                <c:pt idx="21">
                  <c:v>5.0375927380764356</c:v>
                </c:pt>
                <c:pt idx="22">
                  <c:v>4.9501461829920235</c:v>
                </c:pt>
                <c:pt idx="23">
                  <c:v>6.228612949638741</c:v>
                </c:pt>
                <c:pt idx="24">
                  <c:v>6.3029324995849025</c:v>
                </c:pt>
                <c:pt idx="25">
                  <c:v>6.3536226689066</c:v>
                </c:pt>
              </c:numCache>
            </c:numRef>
          </c:xVal>
          <c:yVal>
            <c:numRef>
              <c:f>'ND70 test'!$BD$30:$BD$55</c:f>
              <c:numCache>
                <c:formatCode>0</c:formatCode>
                <c:ptCount val="26"/>
                <c:pt idx="0">
                  <c:v>6.4418943180997061</c:v>
                </c:pt>
                <c:pt idx="1">
                  <c:v>0.265406596998916</c:v>
                </c:pt>
                <c:pt idx="2">
                  <c:v>-2.289027820926087</c:v>
                </c:pt>
                <c:pt idx="3">
                  <c:v>161.48982728722279</c:v>
                </c:pt>
                <c:pt idx="4">
                  <c:v>149.90110778661105</c:v>
                </c:pt>
                <c:pt idx="5">
                  <c:v>165.55234428655885</c:v>
                </c:pt>
                <c:pt idx="6">
                  <c:v>1740.8189969519553</c:v>
                </c:pt>
                <c:pt idx="7">
                  <c:v>1606.9635897091187</c:v>
                </c:pt>
                <c:pt idx="8">
                  <c:v>1755.1975728730504</c:v>
                </c:pt>
                <c:pt idx="9">
                  <c:v>3566.9479983308538</c:v>
                </c:pt>
                <c:pt idx="10">
                  <c:v>3687.1522114793274</c:v>
                </c:pt>
                <c:pt idx="11">
                  <c:v>3826.4727881149852</c:v>
                </c:pt>
                <c:pt idx="12">
                  <c:v>4092.0231605631934</c:v>
                </c:pt>
                <c:pt idx="13">
                  <c:v>3949.1870434876541</c:v>
                </c:pt>
                <c:pt idx="14">
                  <c:v>4149.6994533558582</c:v>
                </c:pt>
                <c:pt idx="15">
                  <c:v>4128.6201620234051</c:v>
                </c:pt>
                <c:pt idx="16">
                  <c:v>4231.8950307785808</c:v>
                </c:pt>
                <c:pt idx="17">
                  <c:v>4049.3992214252294</c:v>
                </c:pt>
                <c:pt idx="18">
                  <c:v>3974.4135143615604</c:v>
                </c:pt>
                <c:pt idx="19">
                  <c:v>13160.313963069992</c:v>
                </c:pt>
                <c:pt idx="20">
                  <c:v>13002.745071477153</c:v>
                </c:pt>
                <c:pt idx="21">
                  <c:v>13148.999782596622</c:v>
                </c:pt>
                <c:pt idx="22">
                  <c:v>13189.444057273704</c:v>
                </c:pt>
                <c:pt idx="23">
                  <c:v>14237.625369116215</c:v>
                </c:pt>
                <c:pt idx="24">
                  <c:v>14209.986014965189</c:v>
                </c:pt>
                <c:pt idx="25">
                  <c:v>14203.381873817376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036-414D-A399-E87B5896E9F6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x"/>
            <c:errBarType val="both"/>
            <c:errValType val="cust"/>
            <c:noEndCap val="0"/>
            <c:plus>
              <c:numRef>
                <c:f>'ND70 test'!$BM$30:$BM$55</c:f>
                <c:numCache>
                  <c:formatCode>General</c:formatCode>
                  <c:ptCount val="2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0.17</c:v>
                  </c:pt>
                  <c:pt idx="4">
                    <c:v>0.17</c:v>
                  </c:pt>
                  <c:pt idx="5">
                    <c:v>0.17</c:v>
                  </c:pt>
                  <c:pt idx="6">
                    <c:v>0.21</c:v>
                  </c:pt>
                  <c:pt idx="7">
                    <c:v>0.21</c:v>
                  </c:pt>
                  <c:pt idx="8">
                    <c:v>0.21</c:v>
                  </c:pt>
                  <c:pt idx="9">
                    <c:v>0.32</c:v>
                  </c:pt>
                  <c:pt idx="10">
                    <c:v>0.32</c:v>
                  </c:pt>
                  <c:pt idx="11">
                    <c:v>0.32</c:v>
                  </c:pt>
                  <c:pt idx="12">
                    <c:v>0.3</c:v>
                  </c:pt>
                  <c:pt idx="13">
                    <c:v>0.3</c:v>
                  </c:pt>
                  <c:pt idx="14">
                    <c:v>0.3</c:v>
                  </c:pt>
                  <c:pt idx="15">
                    <c:v>0.36</c:v>
                  </c:pt>
                  <c:pt idx="16">
                    <c:v>0.36</c:v>
                  </c:pt>
                  <c:pt idx="17">
                    <c:v>0.36</c:v>
                  </c:pt>
                  <c:pt idx="18">
                    <c:v>0.36</c:v>
                  </c:pt>
                  <c:pt idx="19">
                    <c:v>0.34</c:v>
                  </c:pt>
                  <c:pt idx="20">
                    <c:v>0.34</c:v>
                  </c:pt>
                  <c:pt idx="21">
                    <c:v>0.34</c:v>
                  </c:pt>
                  <c:pt idx="22">
                    <c:v>0.34</c:v>
                  </c:pt>
                  <c:pt idx="23">
                    <c:v>0.51</c:v>
                  </c:pt>
                  <c:pt idx="24">
                    <c:v>0.51</c:v>
                  </c:pt>
                  <c:pt idx="25">
                    <c:v>0.51</c:v>
                  </c:pt>
                </c:numCache>
              </c:numRef>
            </c:plus>
            <c:minus>
              <c:numRef>
                <c:f>'ND70 test'!$BM$30:$BM$55</c:f>
                <c:numCache>
                  <c:formatCode>General</c:formatCode>
                  <c:ptCount val="2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0.17</c:v>
                  </c:pt>
                  <c:pt idx="4">
                    <c:v>0.17</c:v>
                  </c:pt>
                  <c:pt idx="5">
                    <c:v>0.17</c:v>
                  </c:pt>
                  <c:pt idx="6">
                    <c:v>0.21</c:v>
                  </c:pt>
                  <c:pt idx="7">
                    <c:v>0.21</c:v>
                  </c:pt>
                  <c:pt idx="8">
                    <c:v>0.21</c:v>
                  </c:pt>
                  <c:pt idx="9">
                    <c:v>0.32</c:v>
                  </c:pt>
                  <c:pt idx="10">
                    <c:v>0.32</c:v>
                  </c:pt>
                  <c:pt idx="11">
                    <c:v>0.32</c:v>
                  </c:pt>
                  <c:pt idx="12">
                    <c:v>0.3</c:v>
                  </c:pt>
                  <c:pt idx="13">
                    <c:v>0.3</c:v>
                  </c:pt>
                  <c:pt idx="14">
                    <c:v>0.3</c:v>
                  </c:pt>
                  <c:pt idx="15">
                    <c:v>0.36</c:v>
                  </c:pt>
                  <c:pt idx="16">
                    <c:v>0.36</c:v>
                  </c:pt>
                  <c:pt idx="17">
                    <c:v>0.36</c:v>
                  </c:pt>
                  <c:pt idx="18">
                    <c:v>0.36</c:v>
                  </c:pt>
                  <c:pt idx="19">
                    <c:v>0.34</c:v>
                  </c:pt>
                  <c:pt idx="20">
                    <c:v>0.34</c:v>
                  </c:pt>
                  <c:pt idx="21">
                    <c:v>0.34</c:v>
                  </c:pt>
                  <c:pt idx="22">
                    <c:v>0.34</c:v>
                  </c:pt>
                  <c:pt idx="23">
                    <c:v>0.51</c:v>
                  </c:pt>
                  <c:pt idx="24">
                    <c:v>0.51</c:v>
                  </c:pt>
                  <c:pt idx="25">
                    <c:v>0.51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cust"/>
            <c:noEndCap val="0"/>
            <c:plus>
              <c:numRef>
                <c:f>'ND70 test'!$BO$30:$BO$55</c:f>
                <c:numCache>
                  <c:formatCode>General</c:formatCode>
                  <c:ptCount val="2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53</c:v>
                  </c:pt>
                  <c:pt idx="4">
                    <c:v>53</c:v>
                  </c:pt>
                  <c:pt idx="5">
                    <c:v>53</c:v>
                  </c:pt>
                  <c:pt idx="6">
                    <c:v>392</c:v>
                  </c:pt>
                  <c:pt idx="7">
                    <c:v>392</c:v>
                  </c:pt>
                  <c:pt idx="8">
                    <c:v>392</c:v>
                  </c:pt>
                  <c:pt idx="9">
                    <c:v>388</c:v>
                  </c:pt>
                  <c:pt idx="10">
                    <c:v>388</c:v>
                  </c:pt>
                  <c:pt idx="11">
                    <c:v>388</c:v>
                  </c:pt>
                  <c:pt idx="12">
                    <c:v>94</c:v>
                  </c:pt>
                  <c:pt idx="13">
                    <c:v>94</c:v>
                  </c:pt>
                  <c:pt idx="14">
                    <c:v>94</c:v>
                  </c:pt>
                  <c:pt idx="15">
                    <c:v>130</c:v>
                  </c:pt>
                  <c:pt idx="16">
                    <c:v>130</c:v>
                  </c:pt>
                  <c:pt idx="17">
                    <c:v>130</c:v>
                  </c:pt>
                  <c:pt idx="18">
                    <c:v>130</c:v>
                  </c:pt>
                  <c:pt idx="19">
                    <c:v>412</c:v>
                  </c:pt>
                  <c:pt idx="20">
                    <c:v>412</c:v>
                  </c:pt>
                  <c:pt idx="21">
                    <c:v>412</c:v>
                  </c:pt>
                  <c:pt idx="22">
                    <c:v>412</c:v>
                  </c:pt>
                  <c:pt idx="23">
                    <c:v>957</c:v>
                  </c:pt>
                  <c:pt idx="24">
                    <c:v>957</c:v>
                  </c:pt>
                  <c:pt idx="25">
                    <c:v>957</c:v>
                  </c:pt>
                </c:numCache>
              </c:numRef>
            </c:plus>
            <c:minus>
              <c:numRef>
                <c:f>'ND70 test'!$BO$30:$BO$55</c:f>
                <c:numCache>
                  <c:formatCode>General</c:formatCode>
                  <c:ptCount val="2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53</c:v>
                  </c:pt>
                  <c:pt idx="4">
                    <c:v>53</c:v>
                  </c:pt>
                  <c:pt idx="5">
                    <c:v>53</c:v>
                  </c:pt>
                  <c:pt idx="6">
                    <c:v>392</c:v>
                  </c:pt>
                  <c:pt idx="7">
                    <c:v>392</c:v>
                  </c:pt>
                  <c:pt idx="8">
                    <c:v>392</c:v>
                  </c:pt>
                  <c:pt idx="9">
                    <c:v>388</c:v>
                  </c:pt>
                  <c:pt idx="10">
                    <c:v>388</c:v>
                  </c:pt>
                  <c:pt idx="11">
                    <c:v>388</c:v>
                  </c:pt>
                  <c:pt idx="12">
                    <c:v>94</c:v>
                  </c:pt>
                  <c:pt idx="13">
                    <c:v>94</c:v>
                  </c:pt>
                  <c:pt idx="14">
                    <c:v>94</c:v>
                  </c:pt>
                  <c:pt idx="15">
                    <c:v>130</c:v>
                  </c:pt>
                  <c:pt idx="16">
                    <c:v>130</c:v>
                  </c:pt>
                  <c:pt idx="17">
                    <c:v>130</c:v>
                  </c:pt>
                  <c:pt idx="18">
                    <c:v>130</c:v>
                  </c:pt>
                  <c:pt idx="19">
                    <c:v>412</c:v>
                  </c:pt>
                  <c:pt idx="20">
                    <c:v>412</c:v>
                  </c:pt>
                  <c:pt idx="21">
                    <c:v>412</c:v>
                  </c:pt>
                  <c:pt idx="22">
                    <c:v>412</c:v>
                  </c:pt>
                  <c:pt idx="23">
                    <c:v>957</c:v>
                  </c:pt>
                  <c:pt idx="24">
                    <c:v>957</c:v>
                  </c:pt>
                  <c:pt idx="25">
                    <c:v>957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'ND70 test'!$BL$30:$BL$55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0.00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2.41</c:v>
                </c:pt>
                <c:pt idx="7">
                  <c:v>2.41</c:v>
                </c:pt>
                <c:pt idx="8">
                  <c:v>2.41</c:v>
                </c:pt>
                <c:pt idx="9">
                  <c:v>3.09</c:v>
                </c:pt>
                <c:pt idx="10">
                  <c:v>3.09</c:v>
                </c:pt>
                <c:pt idx="11">
                  <c:v>3.09</c:v>
                </c:pt>
                <c:pt idx="12">
                  <c:v>4.1500000000000004</c:v>
                </c:pt>
                <c:pt idx="13">
                  <c:v>4.1500000000000004</c:v>
                </c:pt>
                <c:pt idx="14">
                  <c:v>4.1500000000000004</c:v>
                </c:pt>
                <c:pt idx="15">
                  <c:v>3.56</c:v>
                </c:pt>
                <c:pt idx="16">
                  <c:v>3.56</c:v>
                </c:pt>
                <c:pt idx="17">
                  <c:v>3.56</c:v>
                </c:pt>
                <c:pt idx="18">
                  <c:v>3.56</c:v>
                </c:pt>
                <c:pt idx="19">
                  <c:v>4.99</c:v>
                </c:pt>
                <c:pt idx="20" formatCode="0.00">
                  <c:v>4.99</c:v>
                </c:pt>
                <c:pt idx="21">
                  <c:v>4.99</c:v>
                </c:pt>
                <c:pt idx="22">
                  <c:v>4.99</c:v>
                </c:pt>
                <c:pt idx="23">
                  <c:v>6.42</c:v>
                </c:pt>
                <c:pt idx="24">
                  <c:v>6.42</c:v>
                </c:pt>
                <c:pt idx="25">
                  <c:v>6.42</c:v>
                </c:pt>
              </c:numCache>
            </c:numRef>
          </c:xVal>
          <c:yVal>
            <c:numRef>
              <c:f>'ND70 test'!$BN$30:$BN$55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145</c:v>
                </c:pt>
                <c:pt idx="4">
                  <c:v>145</c:v>
                </c:pt>
                <c:pt idx="5">
                  <c:v>145</c:v>
                </c:pt>
                <c:pt idx="6">
                  <c:v>1560</c:v>
                </c:pt>
                <c:pt idx="7">
                  <c:v>1560</c:v>
                </c:pt>
                <c:pt idx="8">
                  <c:v>1560</c:v>
                </c:pt>
                <c:pt idx="9">
                  <c:v>2637</c:v>
                </c:pt>
                <c:pt idx="10">
                  <c:v>2637</c:v>
                </c:pt>
                <c:pt idx="11">
                  <c:v>2637</c:v>
                </c:pt>
                <c:pt idx="12">
                  <c:v>4161</c:v>
                </c:pt>
                <c:pt idx="13">
                  <c:v>4161</c:v>
                </c:pt>
                <c:pt idx="14">
                  <c:v>4161</c:v>
                </c:pt>
                <c:pt idx="15">
                  <c:v>4214</c:v>
                </c:pt>
                <c:pt idx="16">
                  <c:v>4214</c:v>
                </c:pt>
                <c:pt idx="17">
                  <c:v>4214</c:v>
                </c:pt>
                <c:pt idx="18">
                  <c:v>4214</c:v>
                </c:pt>
                <c:pt idx="19">
                  <c:v>12237</c:v>
                </c:pt>
                <c:pt idx="20">
                  <c:v>12237</c:v>
                </c:pt>
                <c:pt idx="21">
                  <c:v>12237</c:v>
                </c:pt>
                <c:pt idx="22">
                  <c:v>12237</c:v>
                </c:pt>
                <c:pt idx="23">
                  <c:v>15847</c:v>
                </c:pt>
                <c:pt idx="24">
                  <c:v>15847</c:v>
                </c:pt>
                <c:pt idx="25">
                  <c:v>15847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036-414D-A399-E87B5896E9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672480"/>
        <c:axId val="113670816"/>
      </c:scatterChart>
      <c:valAx>
        <c:axId val="113672480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670816"/>
        <c:crosses val="autoZero"/>
        <c:crossBetween val="midCat"/>
      </c:valAx>
      <c:valAx>
        <c:axId val="11367081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672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 vs Cl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'ND70 test'!$BH$30:$BH$55</c:f>
              <c:numCache>
                <c:formatCode>0</c:formatCode>
                <c:ptCount val="26"/>
                <c:pt idx="0">
                  <c:v>15.186485722639262</c:v>
                </c:pt>
                <c:pt idx="1">
                  <c:v>11.949946644538198</c:v>
                </c:pt>
                <c:pt idx="2">
                  <c:v>14.202741249309012</c:v>
                </c:pt>
                <c:pt idx="3">
                  <c:v>107.65101941294355</c:v>
                </c:pt>
                <c:pt idx="4">
                  <c:v>91.744867403575967</c:v>
                </c:pt>
                <c:pt idx="5">
                  <c:v>93.215126300171633</c:v>
                </c:pt>
                <c:pt idx="6">
                  <c:v>603.12481098971614</c:v>
                </c:pt>
                <c:pt idx="7">
                  <c:v>645.15250844458239</c:v>
                </c:pt>
                <c:pt idx="8">
                  <c:v>583.98457307904346</c:v>
                </c:pt>
                <c:pt idx="9">
                  <c:v>5012.0116658926927</c:v>
                </c:pt>
                <c:pt idx="10">
                  <c:v>3620.4336801204427</c:v>
                </c:pt>
                <c:pt idx="11">
                  <c:v>3828.69446801301</c:v>
                </c:pt>
                <c:pt idx="12">
                  <c:v>1950.2071692242632</c:v>
                </c:pt>
                <c:pt idx="13">
                  <c:v>1993.3523173328799</c:v>
                </c:pt>
                <c:pt idx="14">
                  <c:v>2047.6559921040466</c:v>
                </c:pt>
                <c:pt idx="15">
                  <c:v>1603.8217208498695</c:v>
                </c:pt>
                <c:pt idx="16">
                  <c:v>1631.7605380047057</c:v>
                </c:pt>
                <c:pt idx="17">
                  <c:v>1613.1423359738794</c:v>
                </c:pt>
                <c:pt idx="18">
                  <c:v>1700.4755524410609</c:v>
                </c:pt>
                <c:pt idx="19">
                  <c:v>5499.0512566780299</c:v>
                </c:pt>
                <c:pt idx="20">
                  <c:v>5333.5555127133903</c:v>
                </c:pt>
                <c:pt idx="21">
                  <c:v>5665.8220962194628</c:v>
                </c:pt>
                <c:pt idx="22">
                  <c:v>5394.0580480586304</c:v>
                </c:pt>
                <c:pt idx="23">
                  <c:v>10608.843595083088</c:v>
                </c:pt>
                <c:pt idx="24">
                  <c:v>10758.989013009947</c:v>
                </c:pt>
                <c:pt idx="25">
                  <c:v>10739.105170438845</c:v>
                </c:pt>
              </c:numCache>
            </c:numRef>
          </c:xVal>
          <c:yVal>
            <c:numRef>
              <c:f>'ND70 test'!$BI$30:$BI$55</c:f>
              <c:numCache>
                <c:formatCode>0</c:formatCode>
                <c:ptCount val="26"/>
                <c:pt idx="0">
                  <c:v>21.384924308851073</c:v>
                </c:pt>
                <c:pt idx="1">
                  <c:v>23.086287864133809</c:v>
                </c:pt>
                <c:pt idx="2">
                  <c:v>8.1547124601007788</c:v>
                </c:pt>
                <c:pt idx="3">
                  <c:v>181.79763065030463</c:v>
                </c:pt>
                <c:pt idx="4">
                  <c:v>191.1443589334587</c:v>
                </c:pt>
                <c:pt idx="5">
                  <c:v>241.34709708517411</c:v>
                </c:pt>
                <c:pt idx="6">
                  <c:v>781.80217976949621</c:v>
                </c:pt>
                <c:pt idx="7">
                  <c:v>627.98673081212746</c:v>
                </c:pt>
                <c:pt idx="8">
                  <c:v>723.78674461903665</c:v>
                </c:pt>
                <c:pt idx="9">
                  <c:v>1058.8341616294765</c:v>
                </c:pt>
                <c:pt idx="10">
                  <c:v>1082.9794542993066</c:v>
                </c:pt>
                <c:pt idx="11">
                  <c:v>1158.1508646933808</c:v>
                </c:pt>
                <c:pt idx="12">
                  <c:v>2231.2221767369488</c:v>
                </c:pt>
                <c:pt idx="13">
                  <c:v>2323.6984784221881</c:v>
                </c:pt>
                <c:pt idx="14">
                  <c:v>2424.4392744715374</c:v>
                </c:pt>
                <c:pt idx="15">
                  <c:v>1984.5319203569964</c:v>
                </c:pt>
                <c:pt idx="16">
                  <c:v>1952.5955124736081</c:v>
                </c:pt>
                <c:pt idx="17">
                  <c:v>2036.3815126087295</c:v>
                </c:pt>
                <c:pt idx="18">
                  <c:v>1843.639906142685</c:v>
                </c:pt>
                <c:pt idx="19">
                  <c:v>6171.7382542272917</c:v>
                </c:pt>
                <c:pt idx="20">
                  <c:v>6250.3785546034642</c:v>
                </c:pt>
                <c:pt idx="21">
                  <c:v>6239.3957949666137</c:v>
                </c:pt>
                <c:pt idx="22">
                  <c:v>6117.446815549456</c:v>
                </c:pt>
                <c:pt idx="23">
                  <c:v>12412.088597663938</c:v>
                </c:pt>
                <c:pt idx="24">
                  <c:v>12503.981686307588</c:v>
                </c:pt>
                <c:pt idx="25">
                  <c:v>12159.387531804879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C1-46B9-BD9F-06065E021523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'ND70 test'!$BQ$30:$BQ$55</c:f>
              <c:numCache>
                <c:formatCode>General</c:formatCode>
                <c:ptCount val="26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96</c:v>
                </c:pt>
                <c:pt idx="4">
                  <c:v>96</c:v>
                </c:pt>
                <c:pt idx="5">
                  <c:v>96</c:v>
                </c:pt>
                <c:pt idx="6">
                  <c:v>615</c:v>
                </c:pt>
                <c:pt idx="7">
                  <c:v>615</c:v>
                </c:pt>
                <c:pt idx="8">
                  <c:v>615</c:v>
                </c:pt>
                <c:pt idx="9">
                  <c:v>803</c:v>
                </c:pt>
                <c:pt idx="10">
                  <c:v>803</c:v>
                </c:pt>
                <c:pt idx="11">
                  <c:v>803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1887</c:v>
                </c:pt>
                <c:pt idx="16">
                  <c:v>1887</c:v>
                </c:pt>
                <c:pt idx="17">
                  <c:v>1887</c:v>
                </c:pt>
                <c:pt idx="18">
                  <c:v>1887</c:v>
                </c:pt>
                <c:pt idx="19">
                  <c:v>5616</c:v>
                </c:pt>
                <c:pt idx="20">
                  <c:v>5616</c:v>
                </c:pt>
                <c:pt idx="21">
                  <c:v>5616</c:v>
                </c:pt>
                <c:pt idx="22">
                  <c:v>5616</c:v>
                </c:pt>
                <c:pt idx="23">
                  <c:v>9951</c:v>
                </c:pt>
                <c:pt idx="24">
                  <c:v>9951</c:v>
                </c:pt>
                <c:pt idx="25">
                  <c:v>9951</c:v>
                </c:pt>
              </c:numCache>
            </c:numRef>
          </c:xVal>
          <c:yVal>
            <c:numRef>
              <c:f>'ND70 test'!$BR$30:$BR$55</c:f>
              <c:numCache>
                <c:formatCode>General</c:formatCode>
                <c:ptCount val="26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182</c:v>
                </c:pt>
                <c:pt idx="4">
                  <c:v>182</c:v>
                </c:pt>
                <c:pt idx="5">
                  <c:v>182</c:v>
                </c:pt>
                <c:pt idx="6">
                  <c:v>661</c:v>
                </c:pt>
                <c:pt idx="7">
                  <c:v>661</c:v>
                </c:pt>
                <c:pt idx="8">
                  <c:v>661</c:v>
                </c:pt>
                <c:pt idx="9">
                  <c:v>984</c:v>
                </c:pt>
                <c:pt idx="10">
                  <c:v>984</c:v>
                </c:pt>
                <c:pt idx="11">
                  <c:v>984</c:v>
                </c:pt>
                <c:pt idx="12">
                  <c:v>2368</c:v>
                </c:pt>
                <c:pt idx="13">
                  <c:v>2368</c:v>
                </c:pt>
                <c:pt idx="14">
                  <c:v>2368</c:v>
                </c:pt>
                <c:pt idx="15">
                  <c:v>2060</c:v>
                </c:pt>
                <c:pt idx="16">
                  <c:v>2060</c:v>
                </c:pt>
                <c:pt idx="17">
                  <c:v>2060</c:v>
                </c:pt>
                <c:pt idx="18">
                  <c:v>2060</c:v>
                </c:pt>
                <c:pt idx="19">
                  <c:v>6984</c:v>
                </c:pt>
                <c:pt idx="20">
                  <c:v>6984</c:v>
                </c:pt>
                <c:pt idx="21">
                  <c:v>6984</c:v>
                </c:pt>
                <c:pt idx="22">
                  <c:v>6984</c:v>
                </c:pt>
                <c:pt idx="23">
                  <c:v>12293</c:v>
                </c:pt>
                <c:pt idx="24">
                  <c:v>12293</c:v>
                </c:pt>
                <c:pt idx="25">
                  <c:v>12293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EC1-46B9-BD9F-06065E0215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882736"/>
        <c:axId val="127876080"/>
      </c:scatterChart>
      <c:valAx>
        <c:axId val="127882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876080"/>
        <c:crosses val="autoZero"/>
        <c:crossBetween val="midCat"/>
      </c:valAx>
      <c:valAx>
        <c:axId val="12787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882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ACDCC88A-15ED-42C5-BBFE-CE3AF1BC72D3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DE4C-423F-9D72-B429BCEFA9B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F41AAA2-5916-4F79-8E9D-211E17856431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DE4C-423F-9D72-B429BCEFA9B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935C67D-D703-4D18-8D4D-D7D0BCDD3AD1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DE4C-423F-9D72-B429BCEFA9B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5D9CA2F-2798-4D13-9D21-3993F3A5C758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DE4C-423F-9D72-B429BCEFA9B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4E54485-8026-43E7-A5E4-71A402111352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DE4C-423F-9D72-B429BCEFA9B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507EAC7-6533-481B-B492-B5699C055A35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DE4C-423F-9D72-B429BCEFA9B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43807E3E-D972-4113-ADC7-74C4DCA5D804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DE4C-423F-9D72-B429BCEFA9B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CE7FE98D-EAB8-4BEE-B9FB-DA853C1F88F3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DE4C-423F-9D72-B429BCEFA9B9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0A8222E-2565-4A50-88FA-8883FFA7146D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DE4C-423F-9D72-B429BCEFA9B9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DE5E4F37-77CD-4756-8338-60A569C5A1D0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DE4C-423F-9D72-B429BCEFA9B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0033B84D-8432-4E1C-959E-772CFA523B87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DE4C-423F-9D72-B429BCEFA9B9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9078D5C-FEB4-4F48-996A-DE4F2EBC302D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DE4C-423F-9D72-B429BCEFA9B9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6852B002-3022-481D-BCF2-27EBC3313858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DE4C-423F-9D72-B429BCEFA9B9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AFA1CD33-D15C-4BA9-B119-0289C2B2F28A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DE4C-423F-9D72-B429BCEFA9B9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A391A6A8-E0FF-4E07-9F44-3F2DC5FC5346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DE4C-423F-9D72-B429BCEFA9B9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CB10486C-977C-4128-9B74-E60EF884DD30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DE4C-423F-9D72-B429BCEFA9B9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6AFA3CFA-07AC-454C-9E83-FCC153139AA3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DE4C-423F-9D72-B429BCEFA9B9}"/>
                </c:ext>
              </c:extLst>
            </c:dLbl>
            <c:dLbl>
              <c:idx val="17"/>
              <c:layout>
                <c:manualLayout>
                  <c:x val="-2.5690430314708715E-3"/>
                  <c:y val="-4.8903266665730458E-2"/>
                </c:manualLayout>
              </c:layout>
              <c:tx>
                <c:rich>
                  <a:bodyPr/>
                  <a:lstStyle/>
                  <a:p>
                    <a:fld id="{D8485F20-E6D7-4D83-BCDF-2A2BBD90AED4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E4C-423F-9D72-B429BCEFA9B9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EF974EA9-D8A5-4651-BF34-5E312F1EC4B5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DE4C-423F-9D72-B429BCEFA9B9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2B9F4043-CF4A-4175-A681-15F8A938B0FC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DE4C-423F-9D72-B429BCEFA9B9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0A79F446-5D03-4441-AF8F-30B0AB980C44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DE4C-423F-9D72-B429BCEFA9B9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06ED380E-DA25-4772-B710-147A47691967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DE4C-423F-9D72-B429BCEFA9B9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501FCEF7-B030-432F-9D4F-D9093057994B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DE4C-423F-9D72-B429BCEFA9B9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305CD3AD-F21A-466A-9918-75CA18BC46A2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DE4C-423F-9D72-B429BCEFA9B9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4978866B-2EDE-4398-B658-C7E4E65673EE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F-DE4C-423F-9D72-B429BCEFA9B9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B2D6B831-C1B8-476C-826C-A0816EB82EE0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0-DE4C-423F-9D72-B429BCEFA9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'ND70 test'!$G$30:$G$55</c:f>
              <c:numCache>
                <c:formatCode>General</c:formatCode>
                <c:ptCount val="26"/>
                <c:pt idx="0">
                  <c:v>5707</c:v>
                </c:pt>
                <c:pt idx="1">
                  <c:v>5170</c:v>
                </c:pt>
                <c:pt idx="2">
                  <c:v>6559</c:v>
                </c:pt>
                <c:pt idx="3">
                  <c:v>73</c:v>
                </c:pt>
                <c:pt idx="4">
                  <c:v>-457</c:v>
                </c:pt>
                <c:pt idx="5">
                  <c:v>393</c:v>
                </c:pt>
                <c:pt idx="6">
                  <c:v>1453</c:v>
                </c:pt>
                <c:pt idx="7">
                  <c:v>1029</c:v>
                </c:pt>
                <c:pt idx="8">
                  <c:v>1766</c:v>
                </c:pt>
                <c:pt idx="9">
                  <c:v>4689</c:v>
                </c:pt>
                <c:pt idx="10">
                  <c:v>4984</c:v>
                </c:pt>
                <c:pt idx="11">
                  <c:v>5034</c:v>
                </c:pt>
                <c:pt idx="12">
                  <c:v>-3759</c:v>
                </c:pt>
                <c:pt idx="13">
                  <c:v>-4245</c:v>
                </c:pt>
                <c:pt idx="14">
                  <c:v>-4738</c:v>
                </c:pt>
                <c:pt idx="15">
                  <c:v>2861</c:v>
                </c:pt>
                <c:pt idx="16">
                  <c:v>4393</c:v>
                </c:pt>
                <c:pt idx="17">
                  <c:v>4039</c:v>
                </c:pt>
                <c:pt idx="18">
                  <c:v>3632</c:v>
                </c:pt>
                <c:pt idx="19">
                  <c:v>-1203</c:v>
                </c:pt>
                <c:pt idx="20">
                  <c:v>-610</c:v>
                </c:pt>
                <c:pt idx="21">
                  <c:v>-1647</c:v>
                </c:pt>
                <c:pt idx="22">
                  <c:v>-721</c:v>
                </c:pt>
                <c:pt idx="23">
                  <c:v>-5697</c:v>
                </c:pt>
                <c:pt idx="24">
                  <c:v>-6611</c:v>
                </c:pt>
                <c:pt idx="25">
                  <c:v>-5194</c:v>
                </c:pt>
              </c:numCache>
            </c:numRef>
          </c:xVal>
          <c:yVal>
            <c:numRef>
              <c:f>'ND70 test'!$H$30:$H$55</c:f>
              <c:numCache>
                <c:formatCode>General</c:formatCode>
                <c:ptCount val="26"/>
                <c:pt idx="0">
                  <c:v>-2453</c:v>
                </c:pt>
                <c:pt idx="1">
                  <c:v>-2999</c:v>
                </c:pt>
                <c:pt idx="2">
                  <c:v>-2229</c:v>
                </c:pt>
                <c:pt idx="3">
                  <c:v>316</c:v>
                </c:pt>
                <c:pt idx="4">
                  <c:v>-144</c:v>
                </c:pt>
                <c:pt idx="5">
                  <c:v>539</c:v>
                </c:pt>
                <c:pt idx="6">
                  <c:v>-4083</c:v>
                </c:pt>
                <c:pt idx="7">
                  <c:v>-4609</c:v>
                </c:pt>
                <c:pt idx="8">
                  <c:v>-4748</c:v>
                </c:pt>
                <c:pt idx="9">
                  <c:v>1349</c:v>
                </c:pt>
                <c:pt idx="10">
                  <c:v>1170</c:v>
                </c:pt>
                <c:pt idx="11">
                  <c:v>1831</c:v>
                </c:pt>
                <c:pt idx="12">
                  <c:v>-1614</c:v>
                </c:pt>
                <c:pt idx="13">
                  <c:v>-1881</c:v>
                </c:pt>
                <c:pt idx="14">
                  <c:v>-2389</c:v>
                </c:pt>
                <c:pt idx="15">
                  <c:v>5824</c:v>
                </c:pt>
                <c:pt idx="16">
                  <c:v>6015</c:v>
                </c:pt>
                <c:pt idx="17">
                  <c:v>5852</c:v>
                </c:pt>
                <c:pt idx="18">
                  <c:v>6032</c:v>
                </c:pt>
                <c:pt idx="19">
                  <c:v>4211</c:v>
                </c:pt>
                <c:pt idx="20">
                  <c:v>5559</c:v>
                </c:pt>
                <c:pt idx="21">
                  <c:v>3934</c:v>
                </c:pt>
                <c:pt idx="22">
                  <c:v>5326</c:v>
                </c:pt>
                <c:pt idx="23">
                  <c:v>1357</c:v>
                </c:pt>
                <c:pt idx="24">
                  <c:v>1140</c:v>
                </c:pt>
                <c:pt idx="25">
                  <c:v>1646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'ND70 test'!$B$30:$B$55</c15:f>
                <c15:dlblRangeCache>
                  <c:ptCount val="26"/>
                  <c:pt idx="0">
                    <c:v>ND 70_ Degassed</c:v>
                  </c:pt>
                  <c:pt idx="1">
                    <c:v>ND 70_ Degassed</c:v>
                  </c:pt>
                  <c:pt idx="2">
                    <c:v>ND 70_ Degassed</c:v>
                  </c:pt>
                  <c:pt idx="3">
                    <c:v>ND-70 (Natural)</c:v>
                  </c:pt>
                  <c:pt idx="4">
                    <c:v>ND-70 (Natural)</c:v>
                  </c:pt>
                  <c:pt idx="5">
                    <c:v>ND-70 (Natural)</c:v>
                  </c:pt>
                  <c:pt idx="6">
                    <c:v>ND70-2-01</c:v>
                  </c:pt>
                  <c:pt idx="7">
                    <c:v>ND70-2-01</c:v>
                  </c:pt>
                  <c:pt idx="8">
                    <c:v>ND70-2-01</c:v>
                  </c:pt>
                  <c:pt idx="9">
                    <c:v>ND70-3-01</c:v>
                  </c:pt>
                  <c:pt idx="10">
                    <c:v>ND70-3-01</c:v>
                  </c:pt>
                  <c:pt idx="11">
                    <c:v>ND70-3-01</c:v>
                  </c:pt>
                  <c:pt idx="12">
                    <c:v>ND70-4-01</c:v>
                  </c:pt>
                  <c:pt idx="13">
                    <c:v>ND70-4-01</c:v>
                  </c:pt>
                  <c:pt idx="14">
                    <c:v>ND70-4-01</c:v>
                  </c:pt>
                  <c:pt idx="15">
                    <c:v>ND70-4-02</c:v>
                  </c:pt>
                  <c:pt idx="16">
                    <c:v>ND70-4-02</c:v>
                  </c:pt>
                  <c:pt idx="17">
                    <c:v>ND70-4-02</c:v>
                  </c:pt>
                  <c:pt idx="18">
                    <c:v>ND70-4-02</c:v>
                  </c:pt>
                  <c:pt idx="19">
                    <c:v>ND70-5-02</c:v>
                  </c:pt>
                  <c:pt idx="20">
                    <c:v>ND70-5-02</c:v>
                  </c:pt>
                  <c:pt idx="21">
                    <c:v>ND70-5-02</c:v>
                  </c:pt>
                  <c:pt idx="22">
                    <c:v>ND70-5-02</c:v>
                  </c:pt>
                  <c:pt idx="23">
                    <c:v>ND70-6-02</c:v>
                  </c:pt>
                  <c:pt idx="24">
                    <c:v>ND70-6-02</c:v>
                  </c:pt>
                  <c:pt idx="25">
                    <c:v>ND70-6-02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DE4C-423F-9D72-B429BCEFA9B9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C7F8A009-65B0-4F2B-A430-969ECA2EB94B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DE4C-423F-9D72-B429BCEFA9B9}"/>
                </c:ext>
              </c:extLst>
            </c:dLbl>
            <c:dLbl>
              <c:idx val="1"/>
              <c:layout>
                <c:manualLayout>
                  <c:x val="0"/>
                  <c:y val="2.3013301960343627E-2"/>
                </c:manualLayout>
              </c:layout>
              <c:tx>
                <c:rich>
                  <a:bodyPr/>
                  <a:lstStyle/>
                  <a:p>
                    <a:fld id="{0A0950CF-99C8-4C56-B346-1A7BEFC96E60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DE4C-423F-9D72-B429BCEFA9B9}"/>
                </c:ext>
              </c:extLst>
            </c:dLbl>
            <c:dLbl>
              <c:idx val="2"/>
              <c:layout>
                <c:manualLayout>
                  <c:x val="-1.0276172125883203E-2"/>
                  <c:y val="1.7259976470257798E-2"/>
                </c:manualLayout>
              </c:layout>
              <c:tx>
                <c:rich>
                  <a:bodyPr/>
                  <a:lstStyle/>
                  <a:p>
                    <a:fld id="{2EB63FF7-5BF5-4683-AA4C-B0D922E9C00B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DE4C-423F-9D72-B429BCEFA9B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B864353-D977-4471-A4FD-7EB4A760BF1A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DE4C-423F-9D72-B429BCEFA9B9}"/>
                </c:ext>
              </c:extLst>
            </c:dLbl>
            <c:dLbl>
              <c:idx val="4"/>
              <c:layout>
                <c:manualLayout>
                  <c:x val="-5.1380860629415539E-3"/>
                  <c:y val="1.7259976470257746E-2"/>
                </c:manualLayout>
              </c:layout>
              <c:tx>
                <c:rich>
                  <a:bodyPr/>
                  <a:lstStyle/>
                  <a:p>
                    <a:fld id="{B6ED5793-B175-427F-B160-ED82B3D72705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DE4C-423F-9D72-B429BCEFA9B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23DDC28-959B-4A45-BA4A-D35402D51A88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3-DE4C-423F-9D72-B429BCEFA9B9}"/>
                </c:ext>
              </c:extLst>
            </c:dLbl>
            <c:dLbl>
              <c:idx val="6"/>
              <c:layout>
                <c:manualLayout>
                  <c:x val="-3.0828516377649325E-2"/>
                  <c:y val="5.1779929410773293E-2"/>
                </c:manualLayout>
              </c:layout>
              <c:tx>
                <c:rich>
                  <a:bodyPr/>
                  <a:lstStyle/>
                  <a:p>
                    <a:fld id="{2E27D6DB-31EB-4454-82F2-FB004ED157DA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E4C-423F-9D72-B429BCEFA9B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19EB579-5CAB-498F-8C82-AC9F8CAA0584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DE4C-423F-9D72-B429BCEFA9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data!$F$124:$F$131</c:f>
              <c:numCache>
                <c:formatCode>General</c:formatCode>
                <c:ptCount val="8"/>
                <c:pt idx="0">
                  <c:v>6486</c:v>
                </c:pt>
                <c:pt idx="1">
                  <c:v>4972</c:v>
                </c:pt>
                <c:pt idx="2">
                  <c:v>4267</c:v>
                </c:pt>
                <c:pt idx="3">
                  <c:v>3110</c:v>
                </c:pt>
                <c:pt idx="4">
                  <c:v>-1080</c:v>
                </c:pt>
                <c:pt idx="5">
                  <c:v>-5531</c:v>
                </c:pt>
                <c:pt idx="6">
                  <c:v>-4090</c:v>
                </c:pt>
                <c:pt idx="7">
                  <c:v>1208</c:v>
                </c:pt>
              </c:numCache>
            </c:numRef>
          </c:xVal>
          <c:yVal>
            <c:numRef>
              <c:f>data!$G$124:$G$131</c:f>
              <c:numCache>
                <c:formatCode>General</c:formatCode>
                <c:ptCount val="8"/>
                <c:pt idx="0">
                  <c:v>-3798</c:v>
                </c:pt>
                <c:pt idx="1">
                  <c:v>1073</c:v>
                </c:pt>
                <c:pt idx="2">
                  <c:v>5669</c:v>
                </c:pt>
                <c:pt idx="3">
                  <c:v>5732</c:v>
                </c:pt>
                <c:pt idx="4">
                  <c:v>3864</c:v>
                </c:pt>
                <c:pt idx="5">
                  <c:v>2388</c:v>
                </c:pt>
                <c:pt idx="6">
                  <c:v>-1992</c:v>
                </c:pt>
                <c:pt idx="7">
                  <c:v>-5245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data!$B$124:$B$131</c15:f>
                <c15:dlblRangeCache>
                  <c:ptCount val="8"/>
                  <c:pt idx="0">
                    <c:v>15_degassed_010425</c:v>
                  </c:pt>
                  <c:pt idx="1">
                    <c:v>16_ND70-3-1</c:v>
                  </c:pt>
                  <c:pt idx="2">
                    <c:v>17_ND70_4-2_#2</c:v>
                  </c:pt>
                  <c:pt idx="3">
                    <c:v>18_ND70_4-2_#1</c:v>
                  </c:pt>
                  <c:pt idx="4">
                    <c:v>19_ND70_5-2</c:v>
                  </c:pt>
                  <c:pt idx="5">
                    <c:v>20_ND70_6-2</c:v>
                  </c:pt>
                  <c:pt idx="6">
                    <c:v>21_ND70_4-1</c:v>
                  </c:pt>
                  <c:pt idx="7">
                    <c:v>22_ND70_2-1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DE4C-423F-9D72-B429BCEFA9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223456"/>
        <c:axId val="946209728"/>
      </c:scatterChart>
      <c:valAx>
        <c:axId val="946223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6209728"/>
        <c:crosses val="autoZero"/>
        <c:crossBetween val="midCat"/>
      </c:valAx>
      <c:valAx>
        <c:axId val="94620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6223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533400</xdr:colOff>
      <xdr:row>12</xdr:row>
      <xdr:rowOff>161925</xdr:rowOff>
    </xdr:from>
    <xdr:to>
      <xdr:col>68</xdr:col>
      <xdr:colOff>323850</xdr:colOff>
      <xdr:row>30</xdr:row>
      <xdr:rowOff>42863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C2FBF5F-72C2-422B-A9CA-6F8E5EE020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61</xdr:col>
      <xdr:colOff>495300</xdr:colOff>
      <xdr:row>30</xdr:row>
      <xdr:rowOff>128588</xdr:rowOff>
    </xdr:from>
    <xdr:to>
      <xdr:col>67</xdr:col>
      <xdr:colOff>352425</xdr:colOff>
      <xdr:row>46</xdr:row>
      <xdr:rowOff>176213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39D1D17-081E-4A5C-8978-A60EFD1A42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67</xdr:col>
      <xdr:colOff>219075</xdr:colOff>
      <xdr:row>66</xdr:row>
      <xdr:rowOff>100012</xdr:rowOff>
    </xdr:from>
    <xdr:to>
      <xdr:col>75</xdr:col>
      <xdr:colOff>47625</xdr:colOff>
      <xdr:row>86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722462-D441-4E03-8716-8CB4C4B9CC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67</xdr:col>
      <xdr:colOff>152400</xdr:colOff>
      <xdr:row>87</xdr:row>
      <xdr:rowOff>19049</xdr:rowOff>
    </xdr:from>
    <xdr:to>
      <xdr:col>75</xdr:col>
      <xdr:colOff>57150</xdr:colOff>
      <xdr:row>106</xdr:row>
      <xdr:rowOff>85724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0C1275B-3430-4D5E-83CC-F1F207D78E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62</xdr:col>
      <xdr:colOff>619125</xdr:colOff>
      <xdr:row>84</xdr:row>
      <xdr:rowOff>146050</xdr:rowOff>
    </xdr:from>
    <xdr:to>
      <xdr:col>70</xdr:col>
      <xdr:colOff>422275</xdr:colOff>
      <xdr:row>104</xdr:row>
      <xdr:rowOff>103188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2F681C4-51D3-4F5E-B29D-78F2C8D26B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32</xdr:row>
      <xdr:rowOff>114300</xdr:rowOff>
    </xdr:from>
    <xdr:to>
      <xdr:col>11</xdr:col>
      <xdr:colOff>47625</xdr:colOff>
      <xdr:row>55</xdr:row>
      <xdr:rowOff>28575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1E3B0E0E-34B6-4C8C-9111-96BD30CD70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104775</xdr:colOff>
      <xdr:row>32</xdr:row>
      <xdr:rowOff>114300</xdr:rowOff>
    </xdr:from>
    <xdr:to>
      <xdr:col>17</xdr:col>
      <xdr:colOff>371475</xdr:colOff>
      <xdr:row>55</xdr:row>
      <xdr:rowOff>38100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BF195F73-9789-4470-8913-F78BB464E6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0.14801</cdr:x>
      <cdr:y>0.06272</cdr:y>
    </cdr:from>
    <cdr:to>
      <cdr:x>0.9442</cdr:x>
      <cdr:y>0.83283</cdr:y>
    </cdr:to>
    <cdr:sp macro="" textlink="">
      <cdr:nvSpPr>
        <cdr:cNvPr id="4097" name="Line 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583995" y="231994"/>
          <a:ext cx="3124505" cy="280939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0.15506</cdr:x>
      <cdr:y>0.06513</cdr:y>
    </cdr:from>
    <cdr:to>
      <cdr:x>0.93935</cdr:x>
      <cdr:y>0.83334</cdr:y>
    </cdr:to>
    <cdr:sp macro="" textlink="">
      <cdr:nvSpPr>
        <cdr:cNvPr id="3073" name="Line 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613151" y="241386"/>
          <a:ext cx="3085255" cy="2809803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69</xdr:col>
      <xdr:colOff>261937</xdr:colOff>
      <xdr:row>13</xdr:row>
      <xdr:rowOff>114300</xdr:rowOff>
    </xdr:from>
    <xdr:to>
      <xdr:col>76</xdr:col>
      <xdr:colOff>342900</xdr:colOff>
      <xdr:row>31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DA69C04-2FB0-4495-90B6-1A1D269523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79</xdr:col>
      <xdr:colOff>442912</xdr:colOff>
      <xdr:row>12</xdr:row>
      <xdr:rowOff>100012</xdr:rowOff>
    </xdr:from>
    <xdr:to>
      <xdr:col>85</xdr:col>
      <xdr:colOff>533400</xdr:colOff>
      <xdr:row>29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2D667AD-8BED-4D79-81D7-E0F411D861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79</xdr:col>
      <xdr:colOff>457200</xdr:colOff>
      <xdr:row>35</xdr:row>
      <xdr:rowOff>95250</xdr:rowOff>
    </xdr:from>
    <xdr:to>
      <xdr:col>85</xdr:col>
      <xdr:colOff>547688</xdr:colOff>
      <xdr:row>50</xdr:row>
      <xdr:rowOff>147638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96161A8-0D2D-4B74-B9D5-841BDAAACD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70</xdr:col>
      <xdr:colOff>542925</xdr:colOff>
      <xdr:row>42</xdr:row>
      <xdr:rowOff>66675</xdr:rowOff>
    </xdr:from>
    <xdr:to>
      <xdr:col>78</xdr:col>
      <xdr:colOff>14288</xdr:colOff>
      <xdr:row>57</xdr:row>
      <xdr:rowOff>138113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A9D4325-1266-47EE-85FE-4321B46D69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60</xdr:col>
      <xdr:colOff>528637</xdr:colOff>
      <xdr:row>59</xdr:row>
      <xdr:rowOff>80961</xdr:rowOff>
    </xdr:from>
    <xdr:to>
      <xdr:col>66</xdr:col>
      <xdr:colOff>252412</xdr:colOff>
      <xdr:row>79</xdr:row>
      <xdr:rowOff>180974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FCF131D-5D31-4164-9078-5DB5C78902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385762</xdr:colOff>
      <xdr:row>59</xdr:row>
      <xdr:rowOff>80962</xdr:rowOff>
    </xdr:from>
    <xdr:to>
      <xdr:col>74</xdr:col>
      <xdr:colOff>80962</xdr:colOff>
      <xdr:row>81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F6AB1AA-B389-480D-96F1-50B95DA940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58</xdr:col>
      <xdr:colOff>523874</xdr:colOff>
      <xdr:row>30</xdr:row>
      <xdr:rowOff>176212</xdr:rowOff>
    </xdr:from>
    <xdr:to>
      <xdr:col>64</xdr:col>
      <xdr:colOff>504824</xdr:colOff>
      <xdr:row>54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FB25D04-FC28-45A3-BF75-6535F9F058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7f%20Users/Cees-Jan/ND70%20test/7f-calc_ND7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s"/>
      <sheetName val="ND70"/>
      <sheetName val="Sisson"/>
      <sheetName val="Issy"/>
      <sheetName val="others"/>
    </sheetNames>
    <sheetDataSet>
      <sheetData sheetId="0">
        <row r="10">
          <cell r="AZ10">
            <v>0.46234635779744221</v>
          </cell>
        </row>
      </sheetData>
      <sheetData sheetId="1">
        <row r="3">
          <cell r="A3" t="str">
            <v>ND-70 (Natural)</v>
          </cell>
        </row>
        <row r="4">
          <cell r="A4" t="str">
            <v>ND70-2-01</v>
          </cell>
        </row>
        <row r="5">
          <cell r="A5" t="str">
            <v>ND70-3-01</v>
          </cell>
        </row>
      </sheetData>
      <sheetData sheetId="2">
        <row r="7">
          <cell r="K7">
            <v>511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369"/>
  <sheetViews>
    <sheetView tabSelected="1" zoomScale="110" zoomScaleNormal="110" workbookViewId="0">
      <pane xSplit="15" ySplit="1" topLeftCell="AY185" activePane="bottomRight" state="frozen"/>
      <selection pane="topRight" activeCell="P1" sqref="P1"/>
      <selection pane="bottomLeft" activeCell="A2" sqref="A2"/>
      <selection pane="bottomRight" activeCell="BE222" sqref="BE222"/>
    </sheetView>
  </sheetViews>
  <sheetFormatPr baseColWidth="10" defaultColWidth="8.83203125" defaultRowHeight="15" x14ac:dyDescent="0.2"/>
  <cols>
    <col min="2" max="2" width="28.5" customWidth="1"/>
    <col min="3" max="3" width="16.5" bestFit="1" customWidth="1"/>
    <col min="4" max="4" width="11.6640625" style="16" customWidth="1"/>
    <col min="5" max="5" width="10.33203125" style="16" customWidth="1"/>
    <col min="6" max="7" width="9.1640625" style="16"/>
    <col min="8" max="15" width="9.1640625" customWidth="1"/>
    <col min="16" max="17" width="9.1640625" style="22"/>
    <col min="18" max="20" width="9.1640625" style="16"/>
    <col min="21" max="21" width="9.1640625" style="11"/>
    <col min="26" max="29" width="9.1640625" style="26"/>
    <col min="30" max="38" width="9.1640625" style="12" customWidth="1"/>
    <col min="39" max="42" width="9.1640625" style="11" customWidth="1"/>
    <col min="43" max="43" width="9.1640625" style="11"/>
    <col min="44" max="45" width="9.1640625" style="223"/>
    <col min="46" max="47" width="9.1640625" style="11"/>
    <col min="51" max="51" width="9.1640625" style="246"/>
    <col min="60" max="60" width="16.6640625" bestFit="1" customWidth="1"/>
    <col min="63" max="63" width="8.5" customWidth="1"/>
  </cols>
  <sheetData>
    <row r="1" spans="1:66" s="17" customFormat="1" ht="48" x14ac:dyDescent="0.2">
      <c r="A1" s="17" t="s">
        <v>0</v>
      </c>
      <c r="B1" s="17" t="s">
        <v>1</v>
      </c>
      <c r="C1" s="17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21" t="s">
        <v>107</v>
      </c>
      <c r="Q1" s="21" t="s">
        <v>108</v>
      </c>
      <c r="R1" s="18" t="s">
        <v>15</v>
      </c>
      <c r="S1" s="18" t="s">
        <v>16</v>
      </c>
      <c r="T1" s="18" t="s">
        <v>17</v>
      </c>
      <c r="U1" s="17" t="s">
        <v>18</v>
      </c>
      <c r="V1" s="17" t="s">
        <v>19</v>
      </c>
      <c r="W1" s="17" t="s">
        <v>20</v>
      </c>
      <c r="X1" s="17" t="s">
        <v>21</v>
      </c>
      <c r="Y1" s="17" t="s">
        <v>22</v>
      </c>
      <c r="Z1" s="23" t="s">
        <v>23</v>
      </c>
      <c r="AA1" s="23" t="s">
        <v>24</v>
      </c>
      <c r="AB1" s="23" t="s">
        <v>25</v>
      </c>
      <c r="AC1" s="23" t="s">
        <v>26</v>
      </c>
      <c r="AD1" s="19" t="s">
        <v>27</v>
      </c>
      <c r="AE1" s="19" t="s">
        <v>28</v>
      </c>
      <c r="AF1" s="19" t="s">
        <v>29</v>
      </c>
      <c r="AG1" s="19" t="s">
        <v>30</v>
      </c>
      <c r="AH1" s="19" t="s">
        <v>31</v>
      </c>
      <c r="AI1" s="19" t="s">
        <v>32</v>
      </c>
      <c r="AJ1" s="19" t="s">
        <v>33</v>
      </c>
      <c r="AK1" s="19" t="s">
        <v>34</v>
      </c>
      <c r="AL1" s="19" t="s">
        <v>35</v>
      </c>
      <c r="AM1" s="17" t="s">
        <v>36</v>
      </c>
      <c r="AN1" s="17" t="s">
        <v>37</v>
      </c>
      <c r="AO1" s="17" t="s">
        <v>38</v>
      </c>
      <c r="AP1" s="17" t="s">
        <v>39</v>
      </c>
      <c r="AQ1" s="20"/>
      <c r="AR1" s="221" t="s">
        <v>267</v>
      </c>
      <c r="AS1" s="221" t="s">
        <v>268</v>
      </c>
      <c r="AT1" s="20"/>
      <c r="AU1" s="20" t="s">
        <v>112</v>
      </c>
      <c r="AV1" s="17" t="s">
        <v>72</v>
      </c>
      <c r="AW1" s="17" t="s">
        <v>699</v>
      </c>
      <c r="AY1" s="244" t="s">
        <v>698</v>
      </c>
      <c r="AZ1" s="17" t="s">
        <v>695</v>
      </c>
      <c r="BA1" s="17" t="s">
        <v>696</v>
      </c>
      <c r="BB1" s="17" t="s">
        <v>697</v>
      </c>
      <c r="BC1" s="17" t="s">
        <v>111</v>
      </c>
      <c r="BD1" s="17" t="s">
        <v>109</v>
      </c>
      <c r="BE1" s="17" t="s">
        <v>277</v>
      </c>
      <c r="BF1" s="17" t="s">
        <v>51</v>
      </c>
      <c r="BG1" s="256" t="s">
        <v>788</v>
      </c>
      <c r="BH1" s="20" t="s">
        <v>784</v>
      </c>
      <c r="BI1" s="20" t="str">
        <f>'Issy stds'!B1</f>
        <v>SiO2</v>
      </c>
      <c r="BJ1" s="20" t="str">
        <f>'Issy stds'!C1</f>
        <v>H2O</v>
      </c>
      <c r="BK1" s="20" t="str">
        <f>'Issy stds'!D1</f>
        <v>CO2</v>
      </c>
      <c r="BL1" s="20" t="s">
        <v>71</v>
      </c>
      <c r="BM1" s="17" t="s">
        <v>278</v>
      </c>
      <c r="BN1" s="20" t="str">
        <f>'Issy stds'!E1</f>
        <v>MgO</v>
      </c>
    </row>
    <row r="2" spans="1:66" s="32" customFormat="1" hidden="1" x14ac:dyDescent="0.2">
      <c r="A2" s="32" t="s">
        <v>40</v>
      </c>
      <c r="B2" s="32" t="s">
        <v>74</v>
      </c>
      <c r="C2" s="32" t="s">
        <v>75</v>
      </c>
      <c r="D2" s="33">
        <v>45377</v>
      </c>
      <c r="E2" s="34">
        <v>0.74930555555555556</v>
      </c>
      <c r="F2" s="36">
        <v>-1008</v>
      </c>
      <c r="G2" s="36">
        <v>-4009</v>
      </c>
      <c r="H2" s="32">
        <v>750</v>
      </c>
      <c r="I2" s="32">
        <v>60</v>
      </c>
      <c r="J2" s="32">
        <v>2001</v>
      </c>
      <c r="K2" s="32">
        <v>50</v>
      </c>
      <c r="L2" s="32">
        <v>15</v>
      </c>
      <c r="M2" s="32">
        <v>150</v>
      </c>
      <c r="N2" s="32">
        <v>80</v>
      </c>
      <c r="O2" s="32">
        <v>400</v>
      </c>
      <c r="P2" s="35">
        <v>3.33</v>
      </c>
      <c r="Q2" s="35">
        <v>3.36</v>
      </c>
      <c r="R2" s="36">
        <v>0</v>
      </c>
      <c r="S2" s="36">
        <v>-3</v>
      </c>
      <c r="T2" s="36">
        <v>4</v>
      </c>
      <c r="U2" s="37">
        <v>8.9923316937901704E-2</v>
      </c>
      <c r="V2" s="37">
        <v>8.9072265284672496E-4</v>
      </c>
      <c r="W2" s="37">
        <v>1.0433611022215899E-4</v>
      </c>
      <c r="X2" s="41">
        <v>1.6579316598720399</v>
      </c>
      <c r="Y2" s="37">
        <v>1.12195680633253E-5</v>
      </c>
      <c r="Z2" s="43">
        <v>1.21395995049987E-2</v>
      </c>
      <c r="AA2" s="38">
        <v>4324.3043017759801</v>
      </c>
      <c r="AB2" s="38">
        <v>42.850045630436597</v>
      </c>
      <c r="AC2" s="38">
        <v>48094.569119788903</v>
      </c>
      <c r="AD2" s="39">
        <v>4.3505231202214502E-3</v>
      </c>
      <c r="AE2" s="39">
        <v>1.9735200471607699E-2</v>
      </c>
      <c r="AF2" s="39">
        <v>0.102699271011607</v>
      </c>
      <c r="AG2" s="39">
        <v>1.92940240412189E-3</v>
      </c>
      <c r="AH2" s="39">
        <v>0.2132828279656</v>
      </c>
      <c r="AI2" s="39">
        <v>3.7399094046911999E-3</v>
      </c>
      <c r="AJ2" s="39">
        <v>8.5315884428980703E-3</v>
      </c>
      <c r="AK2" s="39">
        <v>2.6308368728892299E-2</v>
      </c>
      <c r="AL2" s="39">
        <v>1.1553006228857601E-2</v>
      </c>
      <c r="AM2" s="32">
        <v>6</v>
      </c>
      <c r="AN2" s="32">
        <v>4</v>
      </c>
      <c r="AO2" s="32">
        <v>192032</v>
      </c>
      <c r="AP2" s="32">
        <v>975280</v>
      </c>
      <c r="AQ2" s="40"/>
      <c r="AR2" s="222"/>
      <c r="AS2" s="222"/>
      <c r="AT2" s="40"/>
      <c r="AU2" s="41">
        <f t="shared" ref="AU2:AU10" si="0">U2-$U$3</f>
        <v>8.7187941596343591E-2</v>
      </c>
      <c r="AV2" s="41">
        <f t="shared" ref="AV2:AV10" si="1">V2*BI2</f>
        <v>4.4356785225796523E-2</v>
      </c>
      <c r="AW2" s="41"/>
      <c r="AY2" s="245">
        <f t="shared" ref="AY2:AY10" si="2">AU2^2*6.1453+AU2*6.7708</f>
        <v>0.63704707032868768</v>
      </c>
      <c r="AZ2" s="42"/>
      <c r="BA2" s="42"/>
      <c r="BB2" s="42"/>
      <c r="BC2" s="38">
        <f t="shared" ref="BC2:BC10" si="3">AV2*24584</f>
        <v>1090.4672079909817</v>
      </c>
      <c r="BD2" s="38">
        <f t="shared" ref="BD2:BD10" si="4">Y2/Y$12*BL$12/$BI$12*$BI2</f>
        <v>47.467275428479056</v>
      </c>
      <c r="BE2" s="38"/>
      <c r="BF2" s="42">
        <f t="shared" ref="BF2:BF10" si="5">$X2/X$10*BN$10/$BI$10*$BI2</f>
        <v>6.7533794442185799</v>
      </c>
      <c r="BH2" s="40" t="str">
        <f>BH4</f>
        <v>M5</v>
      </c>
      <c r="BI2" s="44">
        <f t="shared" ref="BI2:BN2" si="6">BI4</f>
        <v>49.798649539262826</v>
      </c>
      <c r="BJ2" s="40">
        <f t="shared" si="6"/>
        <v>0.64</v>
      </c>
      <c r="BK2" s="40">
        <f t="shared" si="6"/>
        <v>990</v>
      </c>
      <c r="BL2" s="40"/>
      <c r="BN2" s="44">
        <f t="shared" si="6"/>
        <v>6.9481870993589743</v>
      </c>
    </row>
    <row r="3" spans="1:66" s="32" customFormat="1" hidden="1" x14ac:dyDescent="0.2">
      <c r="A3" s="32" t="s">
        <v>40</v>
      </c>
      <c r="B3" s="32" t="s">
        <v>76</v>
      </c>
      <c r="C3" s="32" t="s">
        <v>41</v>
      </c>
      <c r="D3" s="33">
        <v>45378</v>
      </c>
      <c r="E3" s="34">
        <v>0.35138888888888892</v>
      </c>
      <c r="F3" s="36">
        <v>-4818</v>
      </c>
      <c r="G3" s="36">
        <v>-4299</v>
      </c>
      <c r="H3" s="32">
        <v>750</v>
      </c>
      <c r="I3" s="32">
        <v>60</v>
      </c>
      <c r="J3" s="32">
        <v>2001</v>
      </c>
      <c r="K3" s="32">
        <v>50</v>
      </c>
      <c r="L3" s="32">
        <v>15</v>
      </c>
      <c r="M3" s="32">
        <v>150</v>
      </c>
      <c r="N3" s="32">
        <v>80</v>
      </c>
      <c r="O3" s="32">
        <v>400</v>
      </c>
      <c r="P3" s="35">
        <v>3.17</v>
      </c>
      <c r="Q3" s="35">
        <v>3.2</v>
      </c>
      <c r="R3" s="36">
        <v>-27</v>
      </c>
      <c r="S3" s="36">
        <v>-2</v>
      </c>
      <c r="T3" s="36">
        <v>9</v>
      </c>
      <c r="U3" s="37">
        <v>2.7353753415581099E-3</v>
      </c>
      <c r="V3" s="37">
        <v>2.9321251025438401E-6</v>
      </c>
      <c r="W3" s="37">
        <v>1.3228762977363201E-4</v>
      </c>
      <c r="X3" s="41">
        <v>1.6993158302384801</v>
      </c>
      <c r="Y3" s="37">
        <v>1.72759394025784E-5</v>
      </c>
      <c r="Z3" s="43">
        <v>1.2400897057481E-2</v>
      </c>
      <c r="AA3" s="38">
        <v>116.28058539844299</v>
      </c>
      <c r="AB3" s="38">
        <v>0.12500000055800001</v>
      </c>
      <c r="AC3" s="38">
        <v>42512.027599882</v>
      </c>
      <c r="AD3" s="39">
        <v>8.6440162111754495E-3</v>
      </c>
      <c r="AE3" s="39">
        <v>0.38203152380056099</v>
      </c>
      <c r="AF3" s="39">
        <v>2.8536984379746999E-2</v>
      </c>
      <c r="AG3" s="39">
        <v>2.6845039477598298E-3</v>
      </c>
      <c r="AH3" s="39">
        <v>0.15570228632795299</v>
      </c>
      <c r="AI3" s="39">
        <v>5.70656942057281E-3</v>
      </c>
      <c r="AJ3" s="39">
        <v>8.5930928792293092E-3</v>
      </c>
      <c r="AK3" s="39">
        <v>0.38297084337883103</v>
      </c>
      <c r="AL3" s="39">
        <v>5.7596173405168498E-3</v>
      </c>
      <c r="AM3" s="32">
        <v>6</v>
      </c>
      <c r="AN3" s="32">
        <v>4</v>
      </c>
      <c r="AO3" s="32">
        <v>192006</v>
      </c>
      <c r="AP3" s="32">
        <v>975265</v>
      </c>
      <c r="AQ3" s="40"/>
      <c r="AR3" s="222"/>
      <c r="AS3" s="222"/>
      <c r="AT3" s="40"/>
      <c r="AU3" s="41">
        <f t="shared" si="0"/>
        <v>0</v>
      </c>
      <c r="AV3" s="41">
        <f t="shared" si="1"/>
        <v>1.4710471639462446E-4</v>
      </c>
      <c r="AW3" s="41"/>
      <c r="AY3" s="245">
        <f t="shared" si="2"/>
        <v>0</v>
      </c>
      <c r="AZ3" s="42"/>
      <c r="BA3" s="42"/>
      <c r="BB3" s="42"/>
      <c r="BC3" s="38">
        <f t="shared" si="3"/>
        <v>3.6164223478454476</v>
      </c>
      <c r="BD3" s="38">
        <f t="shared" si="4"/>
        <v>73.635353210840336</v>
      </c>
      <c r="BE3" s="38"/>
      <c r="BF3" s="42">
        <f t="shared" si="5"/>
        <v>6.9735700108468102</v>
      </c>
      <c r="BH3" s="40" t="str">
        <f>'Issy stds'!A2</f>
        <v>N72</v>
      </c>
      <c r="BI3" s="44">
        <f>'Issy stds'!B2</f>
        <v>50.17</v>
      </c>
      <c r="BJ3" s="40">
        <f>'Issy stds'!C2</f>
        <v>0</v>
      </c>
      <c r="BK3" s="40">
        <f>'Issy stds'!D2</f>
        <v>0</v>
      </c>
      <c r="BL3" s="40"/>
      <c r="BN3" s="44">
        <f>'Issy stds'!E2</f>
        <v>7</v>
      </c>
    </row>
    <row r="4" spans="1:66" s="32" customFormat="1" hidden="1" x14ac:dyDescent="0.2">
      <c r="A4" s="32" t="s">
        <v>40</v>
      </c>
      <c r="B4" s="32" t="s">
        <v>77</v>
      </c>
      <c r="C4" s="32" t="s">
        <v>42</v>
      </c>
      <c r="D4" s="33">
        <v>45378</v>
      </c>
      <c r="E4" s="34">
        <v>0.3576388888888889</v>
      </c>
      <c r="F4" s="36">
        <v>-801</v>
      </c>
      <c r="G4" s="36">
        <v>-4286</v>
      </c>
      <c r="H4" s="32">
        <v>750</v>
      </c>
      <c r="I4" s="32">
        <v>60</v>
      </c>
      <c r="J4" s="32">
        <v>2001</v>
      </c>
      <c r="K4" s="32">
        <v>50</v>
      </c>
      <c r="L4" s="32">
        <v>15</v>
      </c>
      <c r="M4" s="32">
        <v>150</v>
      </c>
      <c r="N4" s="32">
        <v>80</v>
      </c>
      <c r="O4" s="32">
        <v>400</v>
      </c>
      <c r="P4" s="35">
        <v>3.2</v>
      </c>
      <c r="Q4" s="35">
        <v>3.2</v>
      </c>
      <c r="R4" s="36">
        <v>-1</v>
      </c>
      <c r="S4" s="36">
        <v>-5</v>
      </c>
      <c r="T4" s="36">
        <v>13</v>
      </c>
      <c r="U4" s="37">
        <v>9.1010750326493903E-2</v>
      </c>
      <c r="V4" s="37">
        <v>9.4328375881645504E-4</v>
      </c>
      <c r="W4" s="37">
        <v>1.05131390425109E-4</v>
      </c>
      <c r="X4" s="41">
        <v>1.66001066401116</v>
      </c>
      <c r="Y4" s="37">
        <v>1.36205859115306E-5</v>
      </c>
      <c r="Z4" s="43">
        <v>1.27277577568191E-2</v>
      </c>
      <c r="AA4" s="38">
        <v>3908.2920516505701</v>
      </c>
      <c r="AB4" s="38">
        <v>40.500040733669003</v>
      </c>
      <c r="AC4" s="38">
        <v>42947.196839963501</v>
      </c>
      <c r="AD4" s="39">
        <v>7.9221319196052693E-3</v>
      </c>
      <c r="AE4" s="39">
        <v>2.4846799159958299E-2</v>
      </c>
      <c r="AF4" s="39">
        <v>7.7958865547517298E-2</v>
      </c>
      <c r="AG4" s="39">
        <v>2.0022204517239298E-3</v>
      </c>
      <c r="AH4" s="39">
        <v>0.119565838755432</v>
      </c>
      <c r="AI4" s="39">
        <v>5.0008088302360898E-3</v>
      </c>
      <c r="AJ4" s="39">
        <v>4.6574267587150301E-3</v>
      </c>
      <c r="AK4" s="39">
        <v>2.13119669324488E-2</v>
      </c>
      <c r="AL4" s="39">
        <v>4.5706141468725798E-3</v>
      </c>
      <c r="AM4" s="32">
        <v>6</v>
      </c>
      <c r="AN4" s="32">
        <v>4</v>
      </c>
      <c r="AO4" s="32">
        <v>192006</v>
      </c>
      <c r="AP4" s="32">
        <v>975265</v>
      </c>
      <c r="AQ4" s="40"/>
      <c r="AR4" s="222"/>
      <c r="AS4" s="222"/>
      <c r="AT4" s="40"/>
      <c r="AU4" s="41">
        <f t="shared" si="0"/>
        <v>8.8275374984935789E-2</v>
      </c>
      <c r="AV4" s="41">
        <f t="shared" si="1"/>
        <v>4.6974257321379165E-2</v>
      </c>
      <c r="AW4" s="41"/>
      <c r="AY4" s="245">
        <f t="shared" si="2"/>
        <v>0.64558241624810409</v>
      </c>
      <c r="AZ4" s="42"/>
      <c r="BA4" s="42"/>
      <c r="BB4" s="42"/>
      <c r="BC4" s="38">
        <f t="shared" si="3"/>
        <v>1154.8151419887854</v>
      </c>
      <c r="BD4" s="38">
        <f t="shared" si="4"/>
        <v>57.625400488747758</v>
      </c>
      <c r="BE4" s="38"/>
      <c r="BF4" s="42">
        <f t="shared" si="5"/>
        <v>6.7618480102984755</v>
      </c>
      <c r="BH4" s="40" t="str">
        <f>'Issy stds'!A3</f>
        <v>M5</v>
      </c>
      <c r="BI4" s="44">
        <f>'Issy stds'!B3</f>
        <v>49.798649539262826</v>
      </c>
      <c r="BJ4" s="40">
        <f>'Issy stds'!C3</f>
        <v>0.64</v>
      </c>
      <c r="BK4" s="40">
        <f>'Issy stds'!D3</f>
        <v>990</v>
      </c>
      <c r="BL4" s="40"/>
      <c r="BN4" s="44">
        <f>'Issy stds'!E3</f>
        <v>6.9481870993589743</v>
      </c>
    </row>
    <row r="5" spans="1:66" s="32" customFormat="1" hidden="1" x14ac:dyDescent="0.2">
      <c r="A5" s="32" t="s">
        <v>40</v>
      </c>
      <c r="B5" s="32" t="s">
        <v>78</v>
      </c>
      <c r="C5" s="32" t="s">
        <v>43</v>
      </c>
      <c r="D5" s="33">
        <v>45378</v>
      </c>
      <c r="E5" s="34">
        <v>0.36458333333333331</v>
      </c>
      <c r="F5" s="36">
        <v>3291</v>
      </c>
      <c r="G5" s="36">
        <v>-4077</v>
      </c>
      <c r="H5" s="32">
        <v>750</v>
      </c>
      <c r="I5" s="32">
        <v>60</v>
      </c>
      <c r="J5" s="32">
        <v>2001</v>
      </c>
      <c r="K5" s="32">
        <v>50</v>
      </c>
      <c r="L5" s="32">
        <v>15</v>
      </c>
      <c r="M5" s="32">
        <v>150</v>
      </c>
      <c r="N5" s="32">
        <v>80</v>
      </c>
      <c r="O5" s="32">
        <v>400</v>
      </c>
      <c r="P5" s="35">
        <v>3.19</v>
      </c>
      <c r="Q5" s="35">
        <v>3.17</v>
      </c>
      <c r="R5" s="36">
        <v>24</v>
      </c>
      <c r="S5" s="36">
        <v>-10</v>
      </c>
      <c r="T5" s="36">
        <v>12</v>
      </c>
      <c r="U5" s="37">
        <v>0.32908362566744298</v>
      </c>
      <c r="V5" s="37">
        <v>1.7346315557500401E-3</v>
      </c>
      <c r="W5" s="37">
        <v>1.1265062670991601E-4</v>
      </c>
      <c r="X5" s="41">
        <v>1.66623957272403</v>
      </c>
      <c r="Y5" s="37">
        <v>1.0279367511278501E-5</v>
      </c>
      <c r="Z5" s="43">
        <v>1.2189013396189699E-2</v>
      </c>
      <c r="AA5" s="38">
        <v>13894.1485408914</v>
      </c>
      <c r="AB5" s="38">
        <v>73.225132993651499</v>
      </c>
      <c r="AC5" s="38">
        <v>42227.184807136102</v>
      </c>
      <c r="AD5" s="39">
        <v>6.2999363591447703E-3</v>
      </c>
      <c r="AE5" s="39">
        <v>1.3757482981379699E-2</v>
      </c>
      <c r="AF5" s="39">
        <v>5.4921321877352998E-2</v>
      </c>
      <c r="AG5" s="39">
        <v>3.3984798753856401E-3</v>
      </c>
      <c r="AH5" s="39">
        <v>0.149645869163096</v>
      </c>
      <c r="AI5" s="39">
        <v>5.2607081432260597E-3</v>
      </c>
      <c r="AJ5" s="39">
        <v>2.8357950664512099E-3</v>
      </c>
      <c r="AK5" s="39">
        <v>6.7682702005075202E-3</v>
      </c>
      <c r="AL5" s="39">
        <v>8.3938429189549992E-3</v>
      </c>
      <c r="AM5" s="32">
        <v>6</v>
      </c>
      <c r="AN5" s="32">
        <v>4</v>
      </c>
      <c r="AO5" s="32">
        <v>192006</v>
      </c>
      <c r="AP5" s="32">
        <v>975265</v>
      </c>
      <c r="AQ5" s="40"/>
      <c r="AR5" s="222"/>
      <c r="AS5" s="222"/>
      <c r="AT5" s="40"/>
      <c r="AU5" s="41">
        <f t="shared" si="0"/>
        <v>0.32634825032588488</v>
      </c>
      <c r="AV5" s="41">
        <f t="shared" si="1"/>
        <v>8.4160187854711355E-2</v>
      </c>
      <c r="AW5" s="41"/>
      <c r="AY5" s="245">
        <f t="shared" si="2"/>
        <v>2.8641327283764082</v>
      </c>
      <c r="AZ5" s="42"/>
      <c r="BA5" s="42"/>
      <c r="BB5" s="42"/>
      <c r="BC5" s="38">
        <f t="shared" si="3"/>
        <v>2068.9940582202239</v>
      </c>
      <c r="BD5" s="38">
        <f t="shared" si="4"/>
        <v>42.370778952999295</v>
      </c>
      <c r="BE5" s="38"/>
      <c r="BF5" s="42">
        <f t="shared" si="5"/>
        <v>6.6126244616438612</v>
      </c>
      <c r="BH5" s="40" t="str">
        <f>'Issy stds'!A4</f>
        <v>M40</v>
      </c>
      <c r="BI5" s="44">
        <f>'Issy stds'!B4</f>
        <v>48.517616075721165</v>
      </c>
      <c r="BJ5" s="40">
        <f>'Issy stds'!C4</f>
        <v>3.07</v>
      </c>
      <c r="BK5" s="40">
        <f>'Issy stds'!D4</f>
        <v>2183</v>
      </c>
      <c r="BL5" s="40"/>
      <c r="BN5" s="44">
        <f>'Issy stds'!E4</f>
        <v>6.7694501201923085</v>
      </c>
    </row>
    <row r="6" spans="1:66" s="32" customFormat="1" hidden="1" x14ac:dyDescent="0.2">
      <c r="A6" s="32" t="s">
        <v>40</v>
      </c>
      <c r="B6" s="32" t="s">
        <v>79</v>
      </c>
      <c r="C6" s="32" t="s">
        <v>44</v>
      </c>
      <c r="D6" s="33">
        <v>45378</v>
      </c>
      <c r="E6" s="34">
        <v>0.37083333333333335</v>
      </c>
      <c r="F6" s="36">
        <v>3649</v>
      </c>
      <c r="G6" s="36">
        <v>5866</v>
      </c>
      <c r="H6" s="32">
        <v>750</v>
      </c>
      <c r="I6" s="32">
        <v>60</v>
      </c>
      <c r="J6" s="32">
        <v>2001</v>
      </c>
      <c r="K6" s="32">
        <v>50</v>
      </c>
      <c r="L6" s="32">
        <v>15</v>
      </c>
      <c r="M6" s="32">
        <v>150</v>
      </c>
      <c r="N6" s="32">
        <v>80</v>
      </c>
      <c r="O6" s="32">
        <v>400</v>
      </c>
      <c r="P6" s="35">
        <v>3.18</v>
      </c>
      <c r="Q6" s="35">
        <v>3.18</v>
      </c>
      <c r="R6" s="36">
        <v>-5</v>
      </c>
      <c r="S6" s="36">
        <v>15</v>
      </c>
      <c r="T6" s="36">
        <v>11</v>
      </c>
      <c r="U6" s="37">
        <v>0.68672944579593598</v>
      </c>
      <c r="V6" s="37">
        <v>6.7315837586372196E-4</v>
      </c>
      <c r="W6" s="37">
        <v>1.05495734493679E-4</v>
      </c>
      <c r="X6" s="41">
        <v>1.6418192822625499</v>
      </c>
      <c r="Y6" s="37">
        <v>1.04143596412953E-5</v>
      </c>
      <c r="Z6" s="43">
        <v>1.2061322067315101E-2</v>
      </c>
      <c r="AA6" s="38">
        <v>28726.5049214551</v>
      </c>
      <c r="AB6" s="38">
        <v>28.150019714897802</v>
      </c>
      <c r="AC6" s="38">
        <v>41829.351573080901</v>
      </c>
      <c r="AD6" s="39">
        <v>3.5209444693392001E-3</v>
      </c>
      <c r="AE6" s="39">
        <v>3.4786641982576201E-2</v>
      </c>
      <c r="AF6" s="39">
        <v>7.3307432642826895E-2</v>
      </c>
      <c r="AG6" s="39">
        <v>1.37482647463786E-3</v>
      </c>
      <c r="AH6" s="39">
        <v>0.163266584576752</v>
      </c>
      <c r="AI6" s="39">
        <v>8.4769910053367498E-3</v>
      </c>
      <c r="AJ6" s="39">
        <v>8.3104884266275592E-3</v>
      </c>
      <c r="AK6" s="39">
        <v>3.2638937153306499E-2</v>
      </c>
      <c r="AL6" s="39">
        <v>5.6296854734370003E-3</v>
      </c>
      <c r="AM6" s="32">
        <v>6</v>
      </c>
      <c r="AN6" s="32">
        <v>4</v>
      </c>
      <c r="AO6" s="32">
        <v>192006</v>
      </c>
      <c r="AP6" s="32">
        <v>975265</v>
      </c>
      <c r="AQ6" s="40"/>
      <c r="AR6" s="222"/>
      <c r="AS6" s="222"/>
      <c r="AT6" s="40"/>
      <c r="AU6" s="41">
        <f t="shared" si="0"/>
        <v>0.68399407045437788</v>
      </c>
      <c r="AV6" s="41">
        <f t="shared" si="1"/>
        <v>3.1179522345618469E-2</v>
      </c>
      <c r="AW6" s="41"/>
      <c r="AY6" s="245">
        <f t="shared" si="2"/>
        <v>7.5062526809199461</v>
      </c>
      <c r="AZ6" s="42"/>
      <c r="BA6" s="42"/>
      <c r="BB6" s="42"/>
      <c r="BC6" s="38">
        <f t="shared" si="3"/>
        <v>766.51737734468441</v>
      </c>
      <c r="BD6" s="38">
        <f t="shared" si="4"/>
        <v>40.981266539468528</v>
      </c>
      <c r="BE6" s="38"/>
      <c r="BF6" s="42">
        <f t="shared" si="5"/>
        <v>6.2203456324341158</v>
      </c>
      <c r="BH6" s="40" t="str">
        <f>'Issy stds'!A9</f>
        <v>M21</v>
      </c>
      <c r="BI6" s="44">
        <f>'Issy stds'!B9</f>
        <v>46.318256540464752</v>
      </c>
      <c r="BJ6" s="40">
        <f>'Issy stds'!C9</f>
        <v>7.56</v>
      </c>
      <c r="BK6" s="40">
        <f>'Issy stds'!D9</f>
        <v>1051</v>
      </c>
      <c r="BL6" s="40"/>
      <c r="BN6" s="44">
        <f>'Issy stds'!E9</f>
        <v>6.4625831330128207</v>
      </c>
    </row>
    <row r="7" spans="1:66" s="32" customFormat="1" hidden="1" x14ac:dyDescent="0.2">
      <c r="A7" s="32" t="s">
        <v>40</v>
      </c>
      <c r="B7" s="32" t="s">
        <v>80</v>
      </c>
      <c r="C7" s="32" t="s">
        <v>45</v>
      </c>
      <c r="D7" s="33">
        <v>45378</v>
      </c>
      <c r="E7" s="34">
        <v>0.37777777777777777</v>
      </c>
      <c r="F7" s="36">
        <v>-481</v>
      </c>
      <c r="G7" s="36">
        <v>760</v>
      </c>
      <c r="H7" s="32">
        <v>750</v>
      </c>
      <c r="I7" s="32">
        <v>60</v>
      </c>
      <c r="J7" s="32">
        <v>2001</v>
      </c>
      <c r="K7" s="32">
        <v>50</v>
      </c>
      <c r="L7" s="32">
        <v>15</v>
      </c>
      <c r="M7" s="32">
        <v>150</v>
      </c>
      <c r="N7" s="32">
        <v>80</v>
      </c>
      <c r="O7" s="32">
        <v>400</v>
      </c>
      <c r="P7" s="35">
        <v>3.19</v>
      </c>
      <c r="Q7" s="35">
        <v>3.12</v>
      </c>
      <c r="R7" s="36">
        <v>-15</v>
      </c>
      <c r="S7" s="36">
        <v>4</v>
      </c>
      <c r="T7" s="36">
        <v>6</v>
      </c>
      <c r="U7" s="37">
        <v>9.9888772661627795E-2</v>
      </c>
      <c r="V7" s="37">
        <v>4.8210189597063798E-4</v>
      </c>
      <c r="W7" s="37">
        <v>9.2050492319539602E-5</v>
      </c>
      <c r="X7" s="41">
        <v>1.6480390958688</v>
      </c>
      <c r="Y7" s="37">
        <v>1.51117610224536E-5</v>
      </c>
      <c r="Z7" s="43">
        <v>1.2614626949949401E-2</v>
      </c>
      <c r="AA7" s="38">
        <v>3974.0306789133401</v>
      </c>
      <c r="AB7" s="38">
        <v>19.1750091410983</v>
      </c>
      <c r="AC7" s="38">
        <v>39785.4688596864</v>
      </c>
      <c r="AD7" s="39">
        <v>6.5492857067457003E-3</v>
      </c>
      <c r="AE7" s="39">
        <v>3.16034460402339E-2</v>
      </c>
      <c r="AF7" s="39">
        <v>2.36082412092808E-2</v>
      </c>
      <c r="AG7" s="39">
        <v>2.2816017933331798E-3</v>
      </c>
      <c r="AH7" s="39">
        <v>0.16458446777466201</v>
      </c>
      <c r="AI7" s="39">
        <v>5.0807851962297503E-3</v>
      </c>
      <c r="AJ7" s="39">
        <v>6.7233764571192102E-3</v>
      </c>
      <c r="AK7" s="39">
        <v>2.8752251496735201E-2</v>
      </c>
      <c r="AL7" s="39">
        <v>4.1707456080001502E-3</v>
      </c>
      <c r="AM7" s="32">
        <v>6</v>
      </c>
      <c r="AN7" s="32">
        <v>4</v>
      </c>
      <c r="AO7" s="32">
        <v>192006</v>
      </c>
      <c r="AP7" s="32">
        <v>975265</v>
      </c>
      <c r="AQ7" s="40"/>
      <c r="AR7" s="222"/>
      <c r="AS7" s="222"/>
      <c r="AT7" s="40"/>
      <c r="AU7" s="41">
        <f t="shared" si="0"/>
        <v>9.7153397320069682E-2</v>
      </c>
      <c r="AV7" s="41">
        <f t="shared" si="1"/>
        <v>2.399709751780248E-2</v>
      </c>
      <c r="AW7" s="41"/>
      <c r="AY7" s="245">
        <f t="shared" si="2"/>
        <v>0.71581037335306963</v>
      </c>
      <c r="AZ7" s="42"/>
      <c r="BA7" s="42"/>
      <c r="BB7" s="42"/>
      <c r="BC7" s="38">
        <f t="shared" si="3"/>
        <v>589.94464537765612</v>
      </c>
      <c r="BD7" s="38">
        <f t="shared" si="4"/>
        <v>63.905105367684705</v>
      </c>
      <c r="BE7" s="38"/>
      <c r="BF7" s="42">
        <f t="shared" si="5"/>
        <v>6.710028243363233</v>
      </c>
      <c r="BH7" s="40" t="str">
        <f>'Issy stds'!A6</f>
        <v>M10</v>
      </c>
      <c r="BI7" s="44">
        <f>'Issy stds'!B6</f>
        <v>49.775986608573724</v>
      </c>
      <c r="BJ7" s="40">
        <f>'Issy stds'!C6</f>
        <v>0.75</v>
      </c>
      <c r="BK7" s="40">
        <f>'Issy stds'!D6</f>
        <v>341</v>
      </c>
      <c r="BL7" s="40"/>
      <c r="BN7" s="44">
        <f>'Issy stds'!E6</f>
        <v>6.9450250400641025</v>
      </c>
    </row>
    <row r="8" spans="1:66" s="32" customFormat="1" hidden="1" x14ac:dyDescent="0.2">
      <c r="A8" s="32" t="s">
        <v>40</v>
      </c>
      <c r="B8" s="32" t="s">
        <v>81</v>
      </c>
      <c r="C8" s="32" t="s">
        <v>46</v>
      </c>
      <c r="D8" s="33">
        <v>45378</v>
      </c>
      <c r="E8" s="34">
        <v>0.3840277777777778</v>
      </c>
      <c r="F8" s="36">
        <v>3305</v>
      </c>
      <c r="G8" s="36">
        <v>783</v>
      </c>
      <c r="H8" s="32">
        <v>750</v>
      </c>
      <c r="I8" s="32">
        <v>60</v>
      </c>
      <c r="J8" s="32">
        <v>2001</v>
      </c>
      <c r="K8" s="32">
        <v>50</v>
      </c>
      <c r="L8" s="32">
        <v>15</v>
      </c>
      <c r="M8" s="32">
        <v>150</v>
      </c>
      <c r="N8" s="32">
        <v>80</v>
      </c>
      <c r="O8" s="32">
        <v>400</v>
      </c>
      <c r="P8" s="35">
        <v>3.13</v>
      </c>
      <c r="Q8" s="35">
        <v>3.13</v>
      </c>
      <c r="R8" s="36">
        <v>5</v>
      </c>
      <c r="S8" s="36">
        <v>3</v>
      </c>
      <c r="T8" s="36">
        <v>5</v>
      </c>
      <c r="U8" s="37">
        <v>0.34241055327731901</v>
      </c>
      <c r="V8" s="37">
        <v>1.1493350298600799E-3</v>
      </c>
      <c r="W8" s="37">
        <v>1.11091786507614E-4</v>
      </c>
      <c r="X8" s="41">
        <v>1.68191527580668</v>
      </c>
      <c r="Y8" s="37">
        <v>9.0527148763740996E-6</v>
      </c>
      <c r="Z8" s="43">
        <v>1.19248074432248E-2</v>
      </c>
      <c r="AA8" s="38">
        <v>14623.2467305749</v>
      </c>
      <c r="AB8" s="38">
        <v>49.075059824183001</v>
      </c>
      <c r="AC8" s="38">
        <v>42708.318707473903</v>
      </c>
      <c r="AD8" s="39">
        <v>2.1562795565151101E-3</v>
      </c>
      <c r="AE8" s="39">
        <v>2.5151899953492401E-2</v>
      </c>
      <c r="AF8" s="39">
        <v>9.4298598631347097E-2</v>
      </c>
      <c r="AG8" s="39">
        <v>2.56761319745282E-3</v>
      </c>
      <c r="AH8" s="39">
        <v>8.0603325014853205E-2</v>
      </c>
      <c r="AI8" s="39">
        <v>5.4827140416898396E-3</v>
      </c>
      <c r="AJ8" s="39">
        <v>5.2460196570076898E-3</v>
      </c>
      <c r="AK8" s="39">
        <v>2.3253821987587402E-2</v>
      </c>
      <c r="AL8" s="39">
        <v>6.8547643517248196E-3</v>
      </c>
      <c r="AM8" s="32">
        <v>6</v>
      </c>
      <c r="AN8" s="32">
        <v>4</v>
      </c>
      <c r="AO8" s="32">
        <v>192006</v>
      </c>
      <c r="AP8" s="32">
        <v>975265</v>
      </c>
      <c r="AQ8" s="40"/>
      <c r="AR8" s="222"/>
      <c r="AS8" s="222"/>
      <c r="AT8" s="40"/>
      <c r="AU8" s="41">
        <f t="shared" si="0"/>
        <v>0.33967517793576091</v>
      </c>
      <c r="AV8" s="41">
        <f t="shared" si="1"/>
        <v>5.595306593109748E-2</v>
      </c>
      <c r="AW8" s="41"/>
      <c r="AY8" s="245">
        <f t="shared" si="2"/>
        <v>3.008912655412872</v>
      </c>
      <c r="AZ8" s="42"/>
      <c r="BA8" s="42"/>
      <c r="BB8" s="42"/>
      <c r="BC8" s="38">
        <f t="shared" si="3"/>
        <v>1375.5501728501004</v>
      </c>
      <c r="BD8" s="38">
        <f t="shared" si="4"/>
        <v>37.441797355728724</v>
      </c>
      <c r="BE8" s="38"/>
      <c r="BF8" s="42">
        <f t="shared" si="5"/>
        <v>6.6975863449863695</v>
      </c>
      <c r="BH8" s="40" t="str">
        <f>'Issy stds'!A5</f>
        <v>M36</v>
      </c>
      <c r="BI8" s="44">
        <f>'Issy stds'!B5</f>
        <v>48.6829901442308</v>
      </c>
      <c r="BJ8" s="40">
        <f>'Issy stds'!C5</f>
        <v>2.82</v>
      </c>
      <c r="BK8" s="40">
        <f>'Issy stds'!D5</f>
        <v>1392</v>
      </c>
      <c r="BL8" s="40"/>
      <c r="BN8" s="44">
        <f>'Issy stds'!E5</f>
        <v>6.7925240384615391</v>
      </c>
    </row>
    <row r="9" spans="1:66" s="32" customFormat="1" hidden="1" x14ac:dyDescent="0.2">
      <c r="A9" s="32" t="s">
        <v>40</v>
      </c>
      <c r="B9" s="32" t="s">
        <v>82</v>
      </c>
      <c r="C9" s="32" t="s">
        <v>47</v>
      </c>
      <c r="D9" s="33">
        <v>45378</v>
      </c>
      <c r="E9" s="34">
        <v>0.39097222222222222</v>
      </c>
      <c r="F9" s="36">
        <v>-907</v>
      </c>
      <c r="G9" s="36">
        <v>6334</v>
      </c>
      <c r="H9" s="32">
        <v>750</v>
      </c>
      <c r="I9" s="32">
        <v>60</v>
      </c>
      <c r="J9" s="32">
        <v>2001</v>
      </c>
      <c r="K9" s="32">
        <v>50</v>
      </c>
      <c r="L9" s="32">
        <v>15</v>
      </c>
      <c r="M9" s="32">
        <v>150</v>
      </c>
      <c r="N9" s="32">
        <v>80</v>
      </c>
      <c r="O9" s="32">
        <v>400</v>
      </c>
      <c r="P9" s="35">
        <v>3.14</v>
      </c>
      <c r="Q9" s="35">
        <v>3.16</v>
      </c>
      <c r="R9" s="36">
        <v>-23</v>
      </c>
      <c r="S9" s="36">
        <v>15</v>
      </c>
      <c r="T9" s="36">
        <v>4</v>
      </c>
      <c r="U9" s="37">
        <v>9.5752617967454198E-2</v>
      </c>
      <c r="V9" s="37">
        <v>1.9365380552206299E-4</v>
      </c>
      <c r="W9" s="37">
        <v>1.00899324313425E-4</v>
      </c>
      <c r="X9" s="41">
        <v>1.6599177965618099</v>
      </c>
      <c r="Y9" s="37">
        <v>1.2385296081488001E-5</v>
      </c>
      <c r="Z9" s="43">
        <v>1.25354090366077E-2</v>
      </c>
      <c r="AA9" s="38">
        <v>4140.7979707170998</v>
      </c>
      <c r="AB9" s="38">
        <v>8.3750017404023591</v>
      </c>
      <c r="AC9" s="38">
        <v>43244.078703988002</v>
      </c>
      <c r="AD9" s="39">
        <v>3.41286898432323E-3</v>
      </c>
      <c r="AE9" s="39">
        <v>1.07888433070758E-2</v>
      </c>
      <c r="AF9" s="39">
        <v>7.0917804734012699E-2</v>
      </c>
      <c r="AG9" s="39">
        <v>1.7636594031490099E-3</v>
      </c>
      <c r="AH9" s="39">
        <v>0.165216518235516</v>
      </c>
      <c r="AI9" s="39">
        <v>6.91083475190408E-3</v>
      </c>
      <c r="AJ9" s="39">
        <v>5.4891648807529397E-3</v>
      </c>
      <c r="AK9" s="39">
        <v>1.32379477814721E-2</v>
      </c>
      <c r="AL9" s="39">
        <v>2.8665964774245399E-3</v>
      </c>
      <c r="AM9" s="32">
        <v>6</v>
      </c>
      <c r="AN9" s="32">
        <v>4</v>
      </c>
      <c r="AO9" s="32">
        <v>192006</v>
      </c>
      <c r="AP9" s="32">
        <v>975265</v>
      </c>
      <c r="AQ9" s="40"/>
      <c r="AR9" s="222"/>
      <c r="AS9" s="222"/>
      <c r="AT9" s="40"/>
      <c r="AU9" s="41">
        <f t="shared" si="0"/>
        <v>9.3017242625896085E-2</v>
      </c>
      <c r="AV9" s="41">
        <f t="shared" si="1"/>
        <v>9.6341127795443304E-3</v>
      </c>
      <c r="AW9" s="41"/>
      <c r="AY9" s="245">
        <f t="shared" si="2"/>
        <v>0.68297155666472398</v>
      </c>
      <c r="AZ9" s="42"/>
      <c r="BA9" s="42"/>
      <c r="BB9" s="42"/>
      <c r="BC9" s="38">
        <f t="shared" si="3"/>
        <v>236.84502857231783</v>
      </c>
      <c r="BD9" s="38">
        <f t="shared" si="4"/>
        <v>52.347106956047092</v>
      </c>
      <c r="BE9" s="38"/>
      <c r="BF9" s="42">
        <f t="shared" si="5"/>
        <v>6.7547492615784632</v>
      </c>
      <c r="BH9" s="40" t="str">
        <f>'Issy stds'!A8</f>
        <v>M47</v>
      </c>
      <c r="BI9" s="44">
        <f>'Issy stds'!B8</f>
        <v>49.749152894631422</v>
      </c>
      <c r="BJ9" s="40">
        <f>'Issy stds'!C8</f>
        <v>0.82</v>
      </c>
      <c r="BK9" s="40">
        <f>'Issy stds'!D8</f>
        <v>175</v>
      </c>
      <c r="BL9" s="40"/>
      <c r="BN9" s="44">
        <f>'Issy stds'!E8</f>
        <v>6.9412810496794881</v>
      </c>
    </row>
    <row r="10" spans="1:66" s="32" customFormat="1" hidden="1" x14ac:dyDescent="0.2">
      <c r="A10" s="32" t="s">
        <v>40</v>
      </c>
      <c r="B10" s="32" t="s">
        <v>83</v>
      </c>
      <c r="C10" s="32" t="s">
        <v>73</v>
      </c>
      <c r="D10" s="33">
        <v>45378</v>
      </c>
      <c r="E10" s="34">
        <v>0.3972222222222222</v>
      </c>
      <c r="F10" s="36">
        <v>-5245</v>
      </c>
      <c r="G10" s="36">
        <v>1236</v>
      </c>
      <c r="H10" s="32">
        <v>750</v>
      </c>
      <c r="I10" s="32">
        <v>60</v>
      </c>
      <c r="J10" s="32">
        <v>2001</v>
      </c>
      <c r="K10" s="32">
        <v>50</v>
      </c>
      <c r="L10" s="32">
        <v>15</v>
      </c>
      <c r="M10" s="32">
        <v>150</v>
      </c>
      <c r="N10" s="32">
        <v>80</v>
      </c>
      <c r="O10" s="32">
        <v>400</v>
      </c>
      <c r="P10" s="35">
        <v>3.17</v>
      </c>
      <c r="Q10" s="35">
        <v>3.17</v>
      </c>
      <c r="R10" s="36">
        <v>-38</v>
      </c>
      <c r="S10" s="36">
        <v>9</v>
      </c>
      <c r="T10" s="36">
        <v>1</v>
      </c>
      <c r="U10" s="37">
        <v>2.1572868049946001E-2</v>
      </c>
      <c r="V10" s="37">
        <v>2.0232658742889401E-4</v>
      </c>
      <c r="W10" s="37">
        <v>1.4870467597804699E-4</v>
      </c>
      <c r="X10" s="41">
        <v>2.3525767634873298</v>
      </c>
      <c r="Y10" s="37">
        <v>2.45290693176294E-5</v>
      </c>
      <c r="Z10" s="43">
        <v>1.17274095557549E-2</v>
      </c>
      <c r="AA10" s="38">
        <v>839.886448990914</v>
      </c>
      <c r="AB10" s="38">
        <v>7.8750015540303098</v>
      </c>
      <c r="AC10" s="38">
        <v>38934.809229662897</v>
      </c>
      <c r="AD10" s="39">
        <v>1.15121850996628E-2</v>
      </c>
      <c r="AE10" s="39">
        <v>6.04426157976196E-2</v>
      </c>
      <c r="AF10" s="39">
        <v>5.5613050061340902E-2</v>
      </c>
      <c r="AG10" s="39">
        <v>1.5873695281483299E-3</v>
      </c>
      <c r="AH10" s="39">
        <v>7.7474915527435295E-2</v>
      </c>
      <c r="AI10" s="39">
        <v>3.6656937550459102E-3</v>
      </c>
      <c r="AJ10" s="39">
        <v>9.9599516109939498E-3</v>
      </c>
      <c r="AK10" s="39">
        <v>5.89656475832721E-2</v>
      </c>
      <c r="AL10" s="39">
        <v>2.4863095644219201E-3</v>
      </c>
      <c r="AM10" s="32">
        <v>6</v>
      </c>
      <c r="AN10" s="32">
        <v>4</v>
      </c>
      <c r="AO10" s="32">
        <v>192006</v>
      </c>
      <c r="AP10" s="32">
        <v>975265</v>
      </c>
      <c r="AQ10" s="40"/>
      <c r="AR10" s="222"/>
      <c r="AS10" s="222"/>
      <c r="AT10" s="40"/>
      <c r="AU10" s="41">
        <f t="shared" si="0"/>
        <v>1.8837492708387891E-2</v>
      </c>
      <c r="AV10" s="41">
        <f t="shared" si="1"/>
        <v>9.8937701252729167E-3</v>
      </c>
      <c r="AW10" s="41"/>
      <c r="AY10" s="245">
        <f t="shared" si="2"/>
        <v>0.12972556228859669</v>
      </c>
      <c r="AZ10" s="42"/>
      <c r="BA10" s="42"/>
      <c r="BB10" s="42"/>
      <c r="BC10" s="38">
        <f t="shared" si="3"/>
        <v>243.22844475970939</v>
      </c>
      <c r="BD10" s="38">
        <f t="shared" si="4"/>
        <v>101.90383560751503</v>
      </c>
      <c r="BE10" s="38"/>
      <c r="BF10" s="42">
        <f t="shared" si="5"/>
        <v>9.41</v>
      </c>
      <c r="BH10" s="40" t="str">
        <f>'Issy stds'!A7</f>
        <v>519-4-1</v>
      </c>
      <c r="BI10" s="44">
        <f>'Issy stds'!B7</f>
        <v>48.9</v>
      </c>
      <c r="BJ10" s="40">
        <f>'Issy stds'!C7</f>
        <v>0.17</v>
      </c>
      <c r="BK10" s="40">
        <f>'Issy stds'!D7</f>
        <v>165</v>
      </c>
      <c r="BL10" s="40"/>
      <c r="BN10" s="44">
        <f>'Issy stds'!E7</f>
        <v>9.41</v>
      </c>
    </row>
    <row r="11" spans="1:66" hidden="1" x14ac:dyDescent="0.2">
      <c r="D11" s="28"/>
      <c r="E11" s="29"/>
      <c r="U11"/>
      <c r="W11" s="15"/>
      <c r="X11" s="14"/>
      <c r="Z11" s="27"/>
      <c r="AM11"/>
      <c r="AN11"/>
      <c r="AO11"/>
      <c r="AP11"/>
      <c r="AU11" s="14"/>
      <c r="AV11" s="14"/>
      <c r="AW11" s="14"/>
      <c r="BH11" s="11"/>
      <c r="BI11" s="11"/>
      <c r="BJ11" s="11"/>
      <c r="BK11" s="11"/>
      <c r="BL11" s="11"/>
      <c r="BN11" s="11"/>
    </row>
    <row r="12" spans="1:66" s="45" customFormat="1" hidden="1" x14ac:dyDescent="0.2">
      <c r="A12" s="45" t="s">
        <v>70</v>
      </c>
      <c r="B12" s="45" t="s">
        <v>84</v>
      </c>
      <c r="C12" s="45" t="s">
        <v>85</v>
      </c>
      <c r="D12" s="46">
        <v>45378</v>
      </c>
      <c r="E12" s="47">
        <v>0.4152777777777778</v>
      </c>
      <c r="F12" s="49">
        <v>5408</v>
      </c>
      <c r="G12" s="49">
        <v>737</v>
      </c>
      <c r="H12" s="45">
        <v>750</v>
      </c>
      <c r="I12" s="45">
        <v>60</v>
      </c>
      <c r="J12" s="45">
        <v>2001</v>
      </c>
      <c r="K12" s="45">
        <v>50</v>
      </c>
      <c r="L12" s="45">
        <v>15</v>
      </c>
      <c r="M12" s="45">
        <v>150</v>
      </c>
      <c r="N12" s="45">
        <v>80</v>
      </c>
      <c r="O12" s="45">
        <v>400</v>
      </c>
      <c r="P12" s="48">
        <v>3.15</v>
      </c>
      <c r="Q12" s="48">
        <v>3.15</v>
      </c>
      <c r="R12" s="49">
        <v>4</v>
      </c>
      <c r="S12" s="49">
        <v>1</v>
      </c>
      <c r="T12" s="49">
        <v>6</v>
      </c>
      <c r="U12" s="50">
        <v>0.17548303440836899</v>
      </c>
      <c r="V12" s="50">
        <v>2.3001027289250501E-6</v>
      </c>
      <c r="W12" s="50">
        <v>2.2865427887314499E-4</v>
      </c>
      <c r="X12" s="51">
        <v>1.4391266958806399</v>
      </c>
      <c r="Y12" s="50">
        <v>4.7082486443468898E-4</v>
      </c>
      <c r="Z12" s="52">
        <v>1.1060151398491201E-2</v>
      </c>
      <c r="AA12" s="53">
        <v>7648.8804650989396</v>
      </c>
      <c r="AB12" s="53">
        <v>0.10000000037200001</v>
      </c>
      <c r="AC12" s="53">
        <v>43592.208297329198</v>
      </c>
      <c r="AD12" s="54">
        <v>4.1253325544646901E-3</v>
      </c>
      <c r="AE12" s="54">
        <v>0.410878820151101</v>
      </c>
      <c r="AF12" s="54">
        <v>6.41716495226336E-2</v>
      </c>
      <c r="AG12" s="54">
        <v>2.7566435194141601E-3</v>
      </c>
      <c r="AH12" s="54">
        <v>3.2573435426969603E-2</v>
      </c>
      <c r="AI12" s="54">
        <v>1.3419730087834E-2</v>
      </c>
      <c r="AJ12" s="54">
        <v>3.62109105573632E-3</v>
      </c>
      <c r="AK12" s="54">
        <v>0.40824829097009002</v>
      </c>
      <c r="AL12" s="54">
        <v>7.1633191574971599E-3</v>
      </c>
      <c r="AM12" s="45">
        <v>6</v>
      </c>
      <c r="AN12" s="45">
        <v>4</v>
      </c>
      <c r="AO12" s="45">
        <v>192005</v>
      </c>
      <c r="AP12" s="45">
        <v>975262</v>
      </c>
      <c r="AQ12" s="55"/>
      <c r="AR12" s="224"/>
      <c r="AS12" s="224"/>
      <c r="AT12" s="55"/>
      <c r="AU12" s="51">
        <f>U12-$U$3</f>
        <v>0.17274765906681089</v>
      </c>
      <c r="AV12" s="51">
        <f>V12*BI12</f>
        <v>1.150051364462525E-4</v>
      </c>
      <c r="AW12" s="51"/>
      <c r="AY12" s="245">
        <f>AU12^2*6.1453+AU12*6.7708</f>
        <v>1.3530263791024502</v>
      </c>
      <c r="AZ12" s="56"/>
      <c r="BA12" s="56"/>
      <c r="BB12" s="56"/>
      <c r="BC12" s="53">
        <f>AV12*24584</f>
        <v>2.8272862743946714</v>
      </c>
      <c r="BD12" s="45">
        <f>Y12/Y$12*BL$12/$BI$12*$BI12</f>
        <v>2000</v>
      </c>
      <c r="BF12" s="56">
        <f>$X12/X$10*BN$10/$BI$10*$BI12</f>
        <v>5.885806698751896</v>
      </c>
      <c r="BH12" s="55"/>
      <c r="BI12" s="55">
        <v>50</v>
      </c>
      <c r="BJ12" s="55"/>
      <c r="BK12" s="55"/>
      <c r="BL12" s="55">
        <v>2000</v>
      </c>
      <c r="BN12" s="55"/>
    </row>
    <row r="13" spans="1:66" hidden="1" x14ac:dyDescent="0.2">
      <c r="U13"/>
      <c r="X13" s="14"/>
      <c r="Z13" s="27"/>
      <c r="AU13" s="14"/>
      <c r="AV13" s="14"/>
      <c r="AW13" s="14"/>
      <c r="BH13" s="11"/>
      <c r="BI13" s="11"/>
      <c r="BJ13" s="11"/>
      <c r="BK13" s="11"/>
      <c r="BL13" s="11"/>
      <c r="BN13" s="11"/>
    </row>
    <row r="14" spans="1:66" hidden="1" x14ac:dyDescent="0.2">
      <c r="U14"/>
      <c r="X14" s="14"/>
      <c r="Z14" s="27"/>
      <c r="AM14"/>
      <c r="AN14"/>
      <c r="AO14"/>
      <c r="AP14"/>
      <c r="AU14" s="14"/>
      <c r="AV14" s="14"/>
      <c r="AW14" s="14"/>
      <c r="BH14" s="11"/>
      <c r="BI14" s="11"/>
      <c r="BJ14" s="11"/>
      <c r="BK14" s="11"/>
      <c r="BL14" s="11"/>
      <c r="BN14" s="11"/>
    </row>
    <row r="15" spans="1:66" hidden="1" x14ac:dyDescent="0.2">
      <c r="A15" t="s">
        <v>86</v>
      </c>
      <c r="B15" t="s">
        <v>87</v>
      </c>
      <c r="C15" t="s">
        <v>88</v>
      </c>
      <c r="D15" s="28">
        <v>45378</v>
      </c>
      <c r="E15" s="29">
        <v>0.47013888888888888</v>
      </c>
      <c r="F15" s="16">
        <v>-4087</v>
      </c>
      <c r="G15" s="16">
        <v>-721</v>
      </c>
      <c r="H15">
        <v>750</v>
      </c>
      <c r="I15">
        <v>60</v>
      </c>
      <c r="J15">
        <v>2001</v>
      </c>
      <c r="K15">
        <v>50</v>
      </c>
      <c r="L15">
        <v>15</v>
      </c>
      <c r="M15">
        <v>150</v>
      </c>
      <c r="N15">
        <v>80</v>
      </c>
      <c r="O15">
        <v>400</v>
      </c>
      <c r="P15" s="22">
        <v>3.14</v>
      </c>
      <c r="Q15" s="22">
        <v>3.11</v>
      </c>
      <c r="R15" s="16">
        <v>0</v>
      </c>
      <c r="S15" s="16">
        <v>-1</v>
      </c>
      <c r="T15" s="16">
        <v>7</v>
      </c>
      <c r="U15" s="15">
        <v>0.160899706405846</v>
      </c>
      <c r="V15" s="15">
        <v>7.5749015882208698E-3</v>
      </c>
      <c r="W15" s="15">
        <v>2.3646177530656299E-4</v>
      </c>
      <c r="X15" s="14">
        <v>2.1716338739801602</v>
      </c>
      <c r="Y15" s="15">
        <v>6.8614248408991997E-3</v>
      </c>
      <c r="Z15" s="27">
        <v>1.1597816815790101E-2</v>
      </c>
      <c r="AA15" s="25">
        <v>7744.5821763026297</v>
      </c>
      <c r="AB15" s="25">
        <v>364.603297733575</v>
      </c>
      <c r="AC15" s="25">
        <v>48138.796830734602</v>
      </c>
      <c r="AD15" s="12">
        <v>4.2003722795077398E-3</v>
      </c>
      <c r="AE15" s="12">
        <v>7.5582635857797502E-3</v>
      </c>
      <c r="AF15" s="12">
        <v>5.4288822605785998E-2</v>
      </c>
      <c r="AG15" s="12">
        <v>1.74800221479328E-3</v>
      </c>
      <c r="AH15" s="12">
        <v>3.3111784550558999E-2</v>
      </c>
      <c r="AI15" s="12">
        <v>5.4593203628284202E-3</v>
      </c>
      <c r="AJ15" s="12">
        <v>7.39397181568707E-3</v>
      </c>
      <c r="AK15" s="12">
        <v>9.8593118196429706E-3</v>
      </c>
      <c r="AL15" s="12">
        <v>1.0852661823010199E-2</v>
      </c>
      <c r="AM15">
        <v>6</v>
      </c>
      <c r="AN15">
        <v>4</v>
      </c>
      <c r="AO15">
        <v>192004</v>
      </c>
      <c r="AP15">
        <v>975262</v>
      </c>
      <c r="AU15" s="14">
        <f>U15-$U$3</f>
        <v>0.1581643310642879</v>
      </c>
      <c r="AV15" s="14">
        <f>V15*BI15</f>
        <v>0.37874507941104352</v>
      </c>
      <c r="AW15" s="14"/>
      <c r="AY15" s="245">
        <f>AU15^2*6.1453+AU15*6.7708</f>
        <v>1.224629604847896</v>
      </c>
      <c r="AZ15" s="13"/>
      <c r="BA15" s="13"/>
      <c r="BB15" s="13"/>
      <c r="BC15" s="3">
        <f>AV15*24584</f>
        <v>9311.0690322410937</v>
      </c>
      <c r="BD15" s="3">
        <f>Y15/Y$12*BL$12/$BI$12*$BI15</f>
        <v>29146.399687865214</v>
      </c>
      <c r="BE15" s="3"/>
      <c r="BF15" s="13">
        <f>$X15/X$10*BN$10/$BI$10*$BI15</f>
        <v>8.8816483213713333</v>
      </c>
      <c r="BH15" s="11"/>
      <c r="BI15" s="11">
        <v>50</v>
      </c>
      <c r="BJ15" s="11"/>
      <c r="BK15" s="11"/>
      <c r="BL15" s="11"/>
      <c r="BN15" s="11"/>
    </row>
    <row r="16" spans="1:66" hidden="1" x14ac:dyDescent="0.2">
      <c r="A16" t="s">
        <v>86</v>
      </c>
      <c r="B16" t="s">
        <v>89</v>
      </c>
      <c r="C16" t="s">
        <v>90</v>
      </c>
      <c r="D16" s="28">
        <v>45378</v>
      </c>
      <c r="E16" s="29">
        <v>0.47638888888888892</v>
      </c>
      <c r="F16" s="16">
        <v>-3976</v>
      </c>
      <c r="G16" s="16">
        <v>-713</v>
      </c>
      <c r="H16">
        <v>750</v>
      </c>
      <c r="I16">
        <v>60</v>
      </c>
      <c r="J16">
        <v>2001</v>
      </c>
      <c r="K16">
        <v>50</v>
      </c>
      <c r="L16">
        <v>15</v>
      </c>
      <c r="M16">
        <v>150</v>
      </c>
      <c r="N16">
        <v>80</v>
      </c>
      <c r="O16">
        <v>400</v>
      </c>
      <c r="P16" s="22">
        <v>3.12</v>
      </c>
      <c r="Q16" s="22">
        <v>3.09</v>
      </c>
      <c r="R16" s="16">
        <v>4</v>
      </c>
      <c r="S16" s="16">
        <v>-2</v>
      </c>
      <c r="T16" s="16">
        <v>7</v>
      </c>
      <c r="U16" s="15">
        <v>0.15557574988946901</v>
      </c>
      <c r="V16" s="15">
        <v>7.5925589857192104E-3</v>
      </c>
      <c r="W16" s="15">
        <v>2.2712981678548599E-4</v>
      </c>
      <c r="X16" s="14">
        <v>2.1720629907745499</v>
      </c>
      <c r="Y16" s="15">
        <v>6.7577979844164696E-3</v>
      </c>
      <c r="Z16" s="27">
        <v>1.1249499545502001E-2</v>
      </c>
      <c r="AA16" s="25">
        <v>7318.3141242082502</v>
      </c>
      <c r="AB16" s="25">
        <v>357.103162572244</v>
      </c>
      <c r="AC16" s="25">
        <v>47046.842281370999</v>
      </c>
      <c r="AD16" s="12">
        <v>6.60906071000534E-3</v>
      </c>
      <c r="AE16" s="12">
        <v>1.05825795997766E-2</v>
      </c>
      <c r="AF16" s="12">
        <v>2.9072327229844801E-2</v>
      </c>
      <c r="AG16" s="12">
        <v>1.39231648752534E-3</v>
      </c>
      <c r="AH16" s="12">
        <v>3.1051569233504099E-2</v>
      </c>
      <c r="AI16" s="12">
        <v>5.5177321996835301E-3</v>
      </c>
      <c r="AJ16" s="12">
        <v>5.7948558408760197E-3</v>
      </c>
      <c r="AK16" s="12">
        <v>2.0031227406145801E-3</v>
      </c>
      <c r="AL16" s="12">
        <v>9.1703053050442192E-3</v>
      </c>
      <c r="AM16">
        <v>6</v>
      </c>
      <c r="AN16">
        <v>4</v>
      </c>
      <c r="AO16">
        <v>192004</v>
      </c>
      <c r="AP16">
        <v>975262</v>
      </c>
      <c r="AU16" s="14">
        <f>U16-$U$3</f>
        <v>0.15284037454791091</v>
      </c>
      <c r="AV16" s="14">
        <f>V16*BI16</f>
        <v>0.3796279492859605</v>
      </c>
      <c r="AW16" s="14"/>
      <c r="AY16" s="245">
        <f>AU16^2*6.1453+AU16*6.7708</f>
        <v>1.1784069227080292</v>
      </c>
      <c r="AZ16" s="13"/>
      <c r="BA16" s="13"/>
      <c r="BB16" s="13"/>
      <c r="BC16" s="3">
        <f>AV16*24584</f>
        <v>9332.7735052460521</v>
      </c>
      <c r="BD16" s="3">
        <f>Y16/Y$12*BL$12/$BI$12*$BI16</f>
        <v>28706.206893004419</v>
      </c>
      <c r="BE16" s="3"/>
      <c r="BF16" s="13">
        <f>$X16/X$10*BN$10/$BI$10*$BI16</f>
        <v>8.8834033430175836</v>
      </c>
      <c r="BH16" s="11"/>
      <c r="BI16" s="11">
        <v>50</v>
      </c>
      <c r="BJ16" s="11"/>
      <c r="BK16" s="11"/>
      <c r="BL16" s="11"/>
      <c r="BN16" s="11"/>
    </row>
    <row r="17" spans="1:66" hidden="1" x14ac:dyDescent="0.2">
      <c r="A17" t="s">
        <v>86</v>
      </c>
      <c r="B17" t="s">
        <v>91</v>
      </c>
      <c r="C17" t="s">
        <v>92</v>
      </c>
      <c r="D17" s="28">
        <v>45378</v>
      </c>
      <c r="E17" s="29">
        <v>0.4826388888888889</v>
      </c>
      <c r="F17" s="16">
        <v>-4043</v>
      </c>
      <c r="G17" s="16">
        <v>-804</v>
      </c>
      <c r="H17">
        <v>750</v>
      </c>
      <c r="I17">
        <v>60</v>
      </c>
      <c r="J17">
        <v>2001</v>
      </c>
      <c r="K17">
        <v>50</v>
      </c>
      <c r="L17">
        <v>15</v>
      </c>
      <c r="M17">
        <v>150</v>
      </c>
      <c r="N17">
        <v>80</v>
      </c>
      <c r="O17">
        <v>400</v>
      </c>
      <c r="P17" s="22">
        <v>3.09</v>
      </c>
      <c r="Q17" s="22">
        <v>3.09</v>
      </c>
      <c r="R17" s="16">
        <v>1</v>
      </c>
      <c r="S17" s="16">
        <v>-1</v>
      </c>
      <c r="T17" s="16">
        <v>4</v>
      </c>
      <c r="U17" s="15">
        <v>0.157827544753918</v>
      </c>
      <c r="V17" s="15">
        <v>7.6121758824272698E-3</v>
      </c>
      <c r="W17" s="15">
        <v>2.3514667346771401E-4</v>
      </c>
      <c r="X17" s="14">
        <v>2.1853299457804298</v>
      </c>
      <c r="Y17" s="15">
        <v>6.8540210862176303E-3</v>
      </c>
      <c r="Z17" s="27">
        <v>1.1507253039462199E-2</v>
      </c>
      <c r="AA17" s="25">
        <v>7404.7368623113898</v>
      </c>
      <c r="AB17" s="25">
        <v>357.12816364344098</v>
      </c>
      <c r="AC17" s="25">
        <v>46926.943506732699</v>
      </c>
      <c r="AD17" s="12">
        <v>6.9832247837631903E-3</v>
      </c>
      <c r="AE17" s="12">
        <v>1.0816708916170601E-2</v>
      </c>
      <c r="AF17" s="12">
        <v>3.93071414196993E-2</v>
      </c>
      <c r="AG17" s="12">
        <v>3.67577514863969E-3</v>
      </c>
      <c r="AH17" s="12">
        <v>3.0515140801223601E-2</v>
      </c>
      <c r="AI17" s="12">
        <v>6.5388492774369703E-3</v>
      </c>
      <c r="AJ17" s="12">
        <v>4.28323021319386E-3</v>
      </c>
      <c r="AK17" s="12">
        <v>8.3805388379992896E-3</v>
      </c>
      <c r="AL17" s="12">
        <v>1.0778487495045799E-2</v>
      </c>
      <c r="AM17">
        <v>6</v>
      </c>
      <c r="AN17">
        <v>4</v>
      </c>
      <c r="AO17">
        <v>192004</v>
      </c>
      <c r="AP17">
        <v>975262</v>
      </c>
      <c r="AU17" s="14">
        <f>U17-$U$3</f>
        <v>0.1550921694123599</v>
      </c>
      <c r="AV17" s="14">
        <f>V17*BI17</f>
        <v>0.3806087941213635</v>
      </c>
      <c r="AW17" s="14"/>
      <c r="AY17" s="245">
        <f>AU17^2*6.1453+AU17*6.7708</f>
        <v>1.1979145320565929</v>
      </c>
      <c r="AZ17" s="13"/>
      <c r="BA17" s="13"/>
      <c r="BB17" s="13"/>
      <c r="BC17" s="3">
        <f>AV17*24584</f>
        <v>9356.8865946795995</v>
      </c>
      <c r="BD17" s="3">
        <f>Y17/Y$12*BL$12/$BI$12*$BI17</f>
        <v>29114.949544761748</v>
      </c>
      <c r="BE17" s="3"/>
      <c r="BF17" s="13">
        <f>$X17/X$10*BN$10/$BI$10*$BI17</f>
        <v>8.9376631471537724</v>
      </c>
      <c r="BH17" s="11"/>
      <c r="BI17" s="11">
        <v>50</v>
      </c>
      <c r="BJ17" s="11"/>
      <c r="BK17" s="11"/>
      <c r="BL17" s="11"/>
      <c r="BN17" s="11"/>
    </row>
    <row r="18" spans="1:66" hidden="1" x14ac:dyDescent="0.2">
      <c r="A18" t="s">
        <v>86</v>
      </c>
      <c r="B18" t="s">
        <v>93</v>
      </c>
      <c r="C18" t="s">
        <v>94</v>
      </c>
      <c r="D18" s="28">
        <v>45378</v>
      </c>
      <c r="E18" s="29">
        <v>0.48958333333333331</v>
      </c>
      <c r="F18" s="16">
        <v>-4065</v>
      </c>
      <c r="G18" s="16">
        <v>-974</v>
      </c>
      <c r="H18">
        <v>750</v>
      </c>
      <c r="I18">
        <v>60</v>
      </c>
      <c r="J18">
        <v>2001</v>
      </c>
      <c r="K18">
        <v>50</v>
      </c>
      <c r="L18">
        <v>15</v>
      </c>
      <c r="M18">
        <v>150</v>
      </c>
      <c r="N18">
        <v>80</v>
      </c>
      <c r="O18">
        <v>400</v>
      </c>
      <c r="P18" s="22">
        <v>3.09</v>
      </c>
      <c r="Q18" s="22">
        <v>3.08</v>
      </c>
      <c r="R18" s="16">
        <v>0</v>
      </c>
      <c r="S18" s="16">
        <v>3</v>
      </c>
      <c r="T18" s="16">
        <v>2</v>
      </c>
      <c r="U18" s="15">
        <v>0.163763958480414</v>
      </c>
      <c r="V18" s="15">
        <v>7.8029816407481096E-3</v>
      </c>
      <c r="W18" s="15">
        <v>2.2817970590067199E-4</v>
      </c>
      <c r="X18" s="14">
        <v>2.2053072871552</v>
      </c>
      <c r="Y18" s="15">
        <v>7.06974490530535E-3</v>
      </c>
      <c r="Z18" s="27">
        <v>1.1369182439914201E-2</v>
      </c>
      <c r="AA18" s="25">
        <v>7695.4707190230702</v>
      </c>
      <c r="AB18" s="25">
        <v>366.72833701304199</v>
      </c>
      <c r="AC18" s="25">
        <v>46997.739157793098</v>
      </c>
      <c r="AD18" s="12">
        <v>4.1119196036380097E-3</v>
      </c>
      <c r="AE18" s="12">
        <v>2.7224130692091899E-3</v>
      </c>
      <c r="AF18" s="12">
        <v>6.0456288035556603E-2</v>
      </c>
      <c r="AG18" s="12">
        <v>2.5174315996269198E-3</v>
      </c>
      <c r="AH18" s="12">
        <v>3.6576737655968E-2</v>
      </c>
      <c r="AI18" s="12">
        <v>2.1016100808997399E-3</v>
      </c>
      <c r="AJ18" s="12">
        <v>8.7426561597504105E-3</v>
      </c>
      <c r="AK18" s="12">
        <v>1.3032666268279799E-2</v>
      </c>
      <c r="AL18" s="12">
        <v>1.2355692094822899E-2</v>
      </c>
      <c r="AM18">
        <v>6</v>
      </c>
      <c r="AN18">
        <v>4</v>
      </c>
      <c r="AO18">
        <v>192004</v>
      </c>
      <c r="AP18">
        <v>975262</v>
      </c>
      <c r="AU18" s="14">
        <f>U18-$U$3</f>
        <v>0.1610285831388559</v>
      </c>
      <c r="AV18" s="14">
        <f>V18*BI18</f>
        <v>0.3901490820374055</v>
      </c>
      <c r="AW18" s="14"/>
      <c r="AY18" s="245">
        <f>AU18^2*6.1453+AU18*6.7708</f>
        <v>1.249641216969404</v>
      </c>
      <c r="AZ18" s="13"/>
      <c r="BA18" s="13"/>
      <c r="BB18" s="13"/>
      <c r="BC18" s="3">
        <f>AV18*24584</f>
        <v>9591.4250328075777</v>
      </c>
      <c r="BD18" s="3">
        <f>Y18/Y$12*BL$12/$BI$12*$BI18</f>
        <v>30031.314993501313</v>
      </c>
      <c r="BE18" s="3"/>
      <c r="BF18" s="13">
        <f>$X18/X$10*BN$10/$BI$10*$BI18</f>
        <v>9.0193673987832117</v>
      </c>
      <c r="BH18" s="11"/>
      <c r="BI18" s="11">
        <v>50</v>
      </c>
      <c r="BJ18" s="11"/>
      <c r="BK18" s="11"/>
      <c r="BL18" s="11"/>
      <c r="BN18" s="11"/>
    </row>
    <row r="19" spans="1:66" hidden="1" x14ac:dyDescent="0.2">
      <c r="A19" t="s">
        <v>86</v>
      </c>
      <c r="B19" t="s">
        <v>95</v>
      </c>
      <c r="C19" t="s">
        <v>96</v>
      </c>
      <c r="D19" s="28">
        <v>45378</v>
      </c>
      <c r="E19" s="29">
        <v>0.49583333333333335</v>
      </c>
      <c r="F19" s="16">
        <v>-3888</v>
      </c>
      <c r="G19" s="16">
        <v>-965</v>
      </c>
      <c r="H19">
        <v>750</v>
      </c>
      <c r="I19">
        <v>60</v>
      </c>
      <c r="J19">
        <v>2001</v>
      </c>
      <c r="K19">
        <v>50</v>
      </c>
      <c r="L19">
        <v>15</v>
      </c>
      <c r="M19">
        <v>150</v>
      </c>
      <c r="N19">
        <v>80</v>
      </c>
      <c r="O19">
        <v>400</v>
      </c>
      <c r="P19" s="22">
        <v>3.08</v>
      </c>
      <c r="Q19" s="22">
        <v>3.06</v>
      </c>
      <c r="R19" s="16">
        <v>6</v>
      </c>
      <c r="S19" s="16">
        <v>3</v>
      </c>
      <c r="T19" s="16">
        <v>3</v>
      </c>
      <c r="U19" s="15">
        <v>0.15770309846072</v>
      </c>
      <c r="V19" s="15">
        <v>7.7043106701022998E-3</v>
      </c>
      <c r="W19" s="15">
        <v>2.5247970129423298E-4</v>
      </c>
      <c r="X19" s="14">
        <v>2.1990217020262501</v>
      </c>
      <c r="Y19" s="15">
        <v>6.7992694300819303E-3</v>
      </c>
      <c r="Z19" s="27">
        <v>1.1188195142401099E-2</v>
      </c>
      <c r="AA19" s="25">
        <v>7231.1354065250798</v>
      </c>
      <c r="AB19" s="25">
        <v>353.253094909016</v>
      </c>
      <c r="AC19" s="25">
        <v>45855.596578692101</v>
      </c>
      <c r="AD19" s="12">
        <v>4.2887167215243599E-3</v>
      </c>
      <c r="AE19" s="12">
        <v>5.6741493302565997E-3</v>
      </c>
      <c r="AF19" s="12">
        <v>2.6224145687503201E-2</v>
      </c>
      <c r="AG19" s="12">
        <v>2.2339930581097298E-3</v>
      </c>
      <c r="AH19" s="12">
        <v>3.4871847499792399E-2</v>
      </c>
      <c r="AI19" s="12">
        <v>6.6636910451028097E-3</v>
      </c>
      <c r="AJ19" s="12">
        <v>5.4128000241278297E-3</v>
      </c>
      <c r="AK19" s="12">
        <v>4.6408324160549198E-3</v>
      </c>
      <c r="AL19" s="12">
        <v>7.1491185788809504E-3</v>
      </c>
      <c r="AM19">
        <v>6</v>
      </c>
      <c r="AN19">
        <v>4</v>
      </c>
      <c r="AO19">
        <v>192004</v>
      </c>
      <c r="AP19">
        <v>975262</v>
      </c>
      <c r="AU19" s="14">
        <f>U19-$U$3</f>
        <v>0.1549677231191619</v>
      </c>
      <c r="AV19" s="14">
        <f>V19*BI19</f>
        <v>0.385215533505115</v>
      </c>
      <c r="AW19" s="14"/>
      <c r="AY19" s="245">
        <f>AU19^2*6.1453+AU19*6.7708</f>
        <v>1.1968348097514743</v>
      </c>
      <c r="AZ19" s="13"/>
      <c r="BA19" s="13"/>
      <c r="BB19" s="13"/>
      <c r="BC19" s="3">
        <f>AV19*24584</f>
        <v>9470.1386756897464</v>
      </c>
      <c r="BD19" s="3">
        <f>Y19/Y$12*BL$12/$BI$12*$BI19</f>
        <v>28882.371954784889</v>
      </c>
      <c r="BE19" s="3"/>
      <c r="BF19" s="13">
        <f>$X19/X$10*BN$10/$BI$10*$BI19</f>
        <v>8.9936603229826986</v>
      </c>
      <c r="BH19" s="11"/>
      <c r="BI19" s="11">
        <v>50</v>
      </c>
      <c r="BJ19" s="11"/>
      <c r="BK19" s="11"/>
      <c r="BL19" s="11"/>
      <c r="BN19" s="11"/>
    </row>
    <row r="20" spans="1:66" hidden="1" x14ac:dyDescent="0.2">
      <c r="D20" s="28"/>
      <c r="E20" s="29"/>
      <c r="U20" s="15"/>
      <c r="V20" s="15"/>
      <c r="W20" s="15"/>
      <c r="X20" s="14"/>
      <c r="Y20" s="15"/>
      <c r="Z20" s="27"/>
      <c r="AA20" s="25"/>
      <c r="AB20" s="25"/>
      <c r="AC20" s="25"/>
      <c r="AM20"/>
      <c r="AN20"/>
      <c r="AO20"/>
      <c r="AP20"/>
      <c r="AU20" s="14"/>
      <c r="AV20" s="14"/>
      <c r="AW20" s="14"/>
      <c r="AY20" s="247">
        <f>AVERAGE(AY15:AY19)</f>
        <v>1.2094854172666794</v>
      </c>
      <c r="AZ20" s="30"/>
      <c r="BA20" s="30"/>
      <c r="BB20" s="30"/>
      <c r="BC20" s="31">
        <f t="shared" ref="BC20:BD20" si="7">AVERAGE(BC15:BC19)</f>
        <v>9412.4585681328135</v>
      </c>
      <c r="BD20" s="31">
        <f t="shared" si="7"/>
        <v>29176.248614783515</v>
      </c>
      <c r="BE20" s="31"/>
      <c r="BF20" s="30"/>
      <c r="BH20" s="11"/>
      <c r="BI20" s="11"/>
      <c r="BJ20" s="11"/>
      <c r="BK20" s="11"/>
      <c r="BL20" s="11"/>
      <c r="BN20" s="11"/>
    </row>
    <row r="21" spans="1:66" hidden="1" x14ac:dyDescent="0.2">
      <c r="D21" s="28"/>
      <c r="E21" s="29"/>
      <c r="U21" s="15"/>
      <c r="V21" s="15"/>
      <c r="W21" s="15"/>
      <c r="X21" s="14"/>
      <c r="Y21" s="15"/>
      <c r="Z21" s="27"/>
      <c r="AA21" s="25"/>
      <c r="AB21" s="25"/>
      <c r="AC21" s="25"/>
      <c r="AM21"/>
      <c r="AN21"/>
      <c r="AO21"/>
      <c r="AP21"/>
      <c r="AU21" s="14"/>
      <c r="AV21" s="14"/>
      <c r="AW21" s="14"/>
      <c r="AY21" s="247">
        <f>STDEV(AY15:AY19)</f>
        <v>2.7846143118667378E-2</v>
      </c>
      <c r="AZ21" s="30"/>
      <c r="BA21" s="30"/>
      <c r="BB21" s="30"/>
      <c r="BC21" s="31">
        <f t="shared" ref="BC21:BD21" si="8">STDEV(BC15:BC19)</f>
        <v>117.33901925090089</v>
      </c>
      <c r="BD21" s="31">
        <f t="shared" si="8"/>
        <v>510.65882885305194</v>
      </c>
      <c r="BE21" s="31"/>
      <c r="BF21" s="30"/>
      <c r="BH21" s="11"/>
      <c r="BI21" s="11"/>
      <c r="BJ21" s="11"/>
      <c r="BK21" s="11"/>
      <c r="BL21" s="11"/>
      <c r="BN21" s="11"/>
    </row>
    <row r="22" spans="1:66" hidden="1" x14ac:dyDescent="0.2">
      <c r="D22" s="28"/>
      <c r="E22" s="29"/>
      <c r="U22" s="15"/>
      <c r="V22" s="15"/>
      <c r="W22" s="15"/>
      <c r="X22" s="14"/>
      <c r="Y22" s="15"/>
      <c r="Z22" s="27"/>
      <c r="AA22" s="25"/>
      <c r="AB22" s="25"/>
      <c r="AC22" s="25"/>
      <c r="AM22"/>
      <c r="AN22"/>
      <c r="AO22"/>
      <c r="AP22"/>
      <c r="AU22" s="14"/>
      <c r="AV22" s="14"/>
      <c r="AW22" s="14"/>
      <c r="AY22" s="247"/>
      <c r="AZ22" s="30"/>
      <c r="BA22" s="30"/>
      <c r="BB22" s="30"/>
      <c r="BC22" s="31"/>
      <c r="BD22" s="31"/>
      <c r="BE22" s="31"/>
      <c r="BF22" s="30"/>
      <c r="BH22" s="11"/>
      <c r="BI22" s="11"/>
      <c r="BJ22" s="11"/>
      <c r="BK22" s="11"/>
      <c r="BL22" s="11"/>
      <c r="BN22" s="11"/>
    </row>
    <row r="23" spans="1:66" hidden="1" x14ac:dyDescent="0.2">
      <c r="A23" t="s">
        <v>86</v>
      </c>
      <c r="B23" t="s">
        <v>97</v>
      </c>
      <c r="C23" t="s">
        <v>98</v>
      </c>
      <c r="D23" s="28">
        <v>45378</v>
      </c>
      <c r="E23" s="29">
        <v>0.50277777777777777</v>
      </c>
      <c r="F23" s="16">
        <v>2176</v>
      </c>
      <c r="G23" s="16">
        <v>-931</v>
      </c>
      <c r="H23">
        <v>750</v>
      </c>
      <c r="I23">
        <v>60</v>
      </c>
      <c r="J23">
        <v>2001</v>
      </c>
      <c r="K23">
        <v>50</v>
      </c>
      <c r="L23">
        <v>15</v>
      </c>
      <c r="M23">
        <v>150</v>
      </c>
      <c r="N23">
        <v>80</v>
      </c>
      <c r="O23">
        <v>400</v>
      </c>
      <c r="P23" s="22">
        <v>3.07</v>
      </c>
      <c r="Q23" s="22">
        <v>3.01</v>
      </c>
      <c r="R23" s="16">
        <v>43</v>
      </c>
      <c r="S23" s="16">
        <v>4</v>
      </c>
      <c r="T23" s="16">
        <v>3</v>
      </c>
      <c r="U23" s="15">
        <v>0.42696996875683302</v>
      </c>
      <c r="V23" s="15">
        <v>7.1924586623947203E-3</v>
      </c>
      <c r="W23" s="15">
        <v>1.63435640236955E-4</v>
      </c>
      <c r="X23" s="14">
        <v>2.2445092435732099</v>
      </c>
      <c r="Y23" s="15">
        <v>9.5929213880983702E-3</v>
      </c>
      <c r="Z23" s="27">
        <v>1.0451075447961601E-2</v>
      </c>
      <c r="AA23" s="25">
        <v>18554.955524412599</v>
      </c>
      <c r="AB23" s="25">
        <v>312.577423674871</v>
      </c>
      <c r="AC23" s="25">
        <v>43459.801079475299</v>
      </c>
      <c r="AD23" s="12">
        <v>1.54338861157501E-3</v>
      </c>
      <c r="AE23" s="12">
        <v>1.21480819353233E-2</v>
      </c>
      <c r="AF23" s="12">
        <v>5.0462775494586602E-2</v>
      </c>
      <c r="AG23" s="12">
        <v>3.6526790162418801E-3</v>
      </c>
      <c r="AH23" s="12">
        <v>3.7282078525979902E-2</v>
      </c>
      <c r="AI23" s="12">
        <v>9.7479557485532498E-3</v>
      </c>
      <c r="AJ23" s="12">
        <v>8.5934496734670802E-3</v>
      </c>
      <c r="AK23" s="12">
        <v>1.7639253289141201E-2</v>
      </c>
      <c r="AL23" s="12">
        <v>7.9644458735706903E-3</v>
      </c>
      <c r="AM23">
        <v>6</v>
      </c>
      <c r="AN23">
        <v>4</v>
      </c>
      <c r="AO23">
        <v>192004</v>
      </c>
      <c r="AP23">
        <v>975262</v>
      </c>
      <c r="AU23" s="14">
        <f>U23-$U$3</f>
        <v>0.42423459341527492</v>
      </c>
      <c r="AV23" s="14">
        <f>V23*BI23</f>
        <v>0.35962293311973603</v>
      </c>
      <c r="AW23" s="14"/>
      <c r="AY23" s="245">
        <f>AU23^2*6.1453+AU23*6.7708</f>
        <v>3.9784078926808428</v>
      </c>
      <c r="AZ23" s="13"/>
      <c r="BA23" s="13"/>
      <c r="BB23" s="13"/>
      <c r="BC23" s="3">
        <f>AV23*24584</f>
        <v>8840.9701878155902</v>
      </c>
      <c r="BD23" s="3">
        <f>Y23/Y$12*BL$12/$BI$12*$BI23</f>
        <v>40749.425583614495</v>
      </c>
      <c r="BE23" s="3"/>
      <c r="BF23" s="13">
        <f>$X23/X$10*BN$10/$BI$10*$BI23</f>
        <v>9.1796973671937501</v>
      </c>
      <c r="BH23" s="11"/>
      <c r="BI23" s="11">
        <v>50</v>
      </c>
      <c r="BJ23" s="11"/>
      <c r="BK23" s="11"/>
      <c r="BL23" s="11"/>
      <c r="BN23" s="11"/>
    </row>
    <row r="24" spans="1:66" hidden="1" x14ac:dyDescent="0.2">
      <c r="A24" t="s">
        <v>86</v>
      </c>
      <c r="B24" t="s">
        <v>99</v>
      </c>
      <c r="C24" t="s">
        <v>100</v>
      </c>
      <c r="D24" s="28">
        <v>45378</v>
      </c>
      <c r="E24" s="29">
        <v>0.50902777777777775</v>
      </c>
      <c r="F24" s="16">
        <v>2391</v>
      </c>
      <c r="G24" s="16">
        <v>-1018</v>
      </c>
      <c r="H24">
        <v>750</v>
      </c>
      <c r="I24">
        <v>60</v>
      </c>
      <c r="J24">
        <v>2001</v>
      </c>
      <c r="K24">
        <v>50</v>
      </c>
      <c r="L24">
        <v>15</v>
      </c>
      <c r="M24">
        <v>150</v>
      </c>
      <c r="N24">
        <v>80</v>
      </c>
      <c r="O24">
        <v>400</v>
      </c>
      <c r="P24" s="22">
        <v>3.01</v>
      </c>
      <c r="Q24" s="22">
        <v>3.04</v>
      </c>
      <c r="R24" s="16">
        <v>49</v>
      </c>
      <c r="S24" s="16">
        <v>6</v>
      </c>
      <c r="T24" s="16">
        <v>6</v>
      </c>
      <c r="U24" s="15">
        <v>0.41949964012304503</v>
      </c>
      <c r="V24" s="15">
        <v>7.32175323138636E-3</v>
      </c>
      <c r="W24" s="15">
        <v>1.4059814724157901E-4</v>
      </c>
      <c r="X24" s="14">
        <v>2.2424780546326102</v>
      </c>
      <c r="Y24" s="15">
        <v>9.0996922273062098E-3</v>
      </c>
      <c r="Z24" s="27">
        <v>1.01105441102488E-2</v>
      </c>
      <c r="AA24" s="25">
        <v>18163.1196195187</v>
      </c>
      <c r="AB24" s="25">
        <v>317.05249526</v>
      </c>
      <c r="AC24" s="25">
        <v>43296.573867278297</v>
      </c>
      <c r="AD24" s="12">
        <v>6.3278321483312902E-3</v>
      </c>
      <c r="AE24" s="12">
        <v>1.0013402866634401E-2</v>
      </c>
      <c r="AF24" s="12">
        <v>8.15451722540666E-2</v>
      </c>
      <c r="AG24" s="12">
        <v>3.4555001956852799E-3</v>
      </c>
      <c r="AH24" s="12">
        <v>3.2689939581539901E-2</v>
      </c>
      <c r="AI24" s="12">
        <v>7.0046639066233402E-3</v>
      </c>
      <c r="AJ24" s="12">
        <v>7.7179609030008098E-3</v>
      </c>
      <c r="AK24" s="12">
        <v>7.9015002979298393E-3</v>
      </c>
      <c r="AL24" s="12">
        <v>1.38479516573424E-2</v>
      </c>
      <c r="AM24">
        <v>6</v>
      </c>
      <c r="AN24">
        <v>4</v>
      </c>
      <c r="AO24">
        <v>192004</v>
      </c>
      <c r="AP24">
        <v>975262</v>
      </c>
      <c r="AU24" s="14">
        <f>U24-$U$3</f>
        <v>0.41676426478148693</v>
      </c>
      <c r="AV24" s="14">
        <f>V24*BI24</f>
        <v>0.36608766156931799</v>
      </c>
      <c r="AW24" s="14"/>
      <c r="AY24" s="245">
        <f>AU24^2*6.1453+AU24*6.7708</f>
        <v>3.8892197117091651</v>
      </c>
      <c r="AZ24" s="13"/>
      <c r="BA24" s="13"/>
      <c r="BB24" s="13"/>
      <c r="BC24" s="3">
        <f>AV24*24584</f>
        <v>8999.8990720201127</v>
      </c>
      <c r="BD24" s="3">
        <f>Y24/Y$12*BL$12/$BI$12*$BI24</f>
        <v>38654.255179288579</v>
      </c>
      <c r="BE24" s="3"/>
      <c r="BF24" s="13">
        <f>$X24/X$10*BN$10/$BI$10*$BI24</f>
        <v>9.1713901170348624</v>
      </c>
      <c r="BH24" s="11"/>
      <c r="BI24" s="11">
        <v>50</v>
      </c>
      <c r="BJ24" s="11"/>
      <c r="BK24" s="11"/>
      <c r="BL24" s="11"/>
      <c r="BN24" s="11"/>
    </row>
    <row r="25" spans="1:66" hidden="1" x14ac:dyDescent="0.2">
      <c r="A25" t="s">
        <v>86</v>
      </c>
      <c r="B25" t="s">
        <v>101</v>
      </c>
      <c r="C25" t="s">
        <v>102</v>
      </c>
      <c r="D25" s="28">
        <v>45378</v>
      </c>
      <c r="E25" s="29">
        <v>0.51527777777777783</v>
      </c>
      <c r="F25" s="16">
        <v>2291</v>
      </c>
      <c r="G25" s="16">
        <v>-1168</v>
      </c>
      <c r="H25">
        <v>750</v>
      </c>
      <c r="I25">
        <v>60</v>
      </c>
      <c r="J25">
        <v>2001</v>
      </c>
      <c r="K25">
        <v>50</v>
      </c>
      <c r="L25">
        <v>15</v>
      </c>
      <c r="M25">
        <v>150</v>
      </c>
      <c r="N25">
        <v>80</v>
      </c>
      <c r="O25">
        <v>400</v>
      </c>
      <c r="P25" s="22">
        <v>3.05</v>
      </c>
      <c r="Q25" s="22">
        <v>3.07</v>
      </c>
      <c r="R25" s="16">
        <v>46</v>
      </c>
      <c r="S25" s="16">
        <v>9</v>
      </c>
      <c r="T25" s="16">
        <v>8</v>
      </c>
      <c r="U25" s="15">
        <v>0.41842914568085798</v>
      </c>
      <c r="V25" s="15">
        <v>7.4697870740025301E-3</v>
      </c>
      <c r="W25" s="15">
        <v>1.61865274864117E-4</v>
      </c>
      <c r="X25" s="14">
        <v>2.2381221453378699</v>
      </c>
      <c r="Y25" s="15">
        <v>9.2807215596068093E-3</v>
      </c>
      <c r="Z25" s="27">
        <v>1.0108167507599099E-2</v>
      </c>
      <c r="AA25" s="25">
        <v>18459.052909893799</v>
      </c>
      <c r="AB25" s="25">
        <v>329.50269306852198</v>
      </c>
      <c r="AC25" s="25">
        <v>44126.514204134299</v>
      </c>
      <c r="AD25" s="12">
        <v>7.9423758984614803E-3</v>
      </c>
      <c r="AE25" s="12">
        <v>1.62422594565628E-2</v>
      </c>
      <c r="AF25" s="12">
        <v>5.3949062718992601E-2</v>
      </c>
      <c r="AG25" s="12">
        <v>4.41901618399971E-3</v>
      </c>
      <c r="AH25" s="12">
        <v>3.1973494171409302E-2</v>
      </c>
      <c r="AI25" s="12">
        <v>8.2289586752749694E-3</v>
      </c>
      <c r="AJ25" s="12">
        <v>5.0451964913813896E-3</v>
      </c>
      <c r="AK25" s="12">
        <v>9.5168049454669393E-3</v>
      </c>
      <c r="AL25" s="12">
        <v>1.2646004543403601E-2</v>
      </c>
      <c r="AM25">
        <v>6</v>
      </c>
      <c r="AN25">
        <v>4</v>
      </c>
      <c r="AO25">
        <v>192004</v>
      </c>
      <c r="AP25">
        <v>975262</v>
      </c>
      <c r="AU25" s="14">
        <f>U25-$U$3</f>
        <v>0.41569377033929988</v>
      </c>
      <c r="AV25" s="14">
        <f>V25*BI25</f>
        <v>0.37348935370012648</v>
      </c>
      <c r="AW25" s="14"/>
      <c r="AY25" s="245">
        <f>AU25^2*6.1453+AU25*6.7708</f>
        <v>3.8764952748512975</v>
      </c>
      <c r="AZ25" s="13"/>
      <c r="BA25" s="13"/>
      <c r="BB25" s="13"/>
      <c r="BC25" s="3">
        <f>AV25*24584</f>
        <v>9181.8622713639088</v>
      </c>
      <c r="BD25" s="3">
        <f>Y25/Y$12*BL$12/$BI$12*$BI25</f>
        <v>39423.243166012515</v>
      </c>
      <c r="BE25" s="3"/>
      <c r="BF25" s="13">
        <f>$X25/X$10*BN$10/$BI$10*$BI25</f>
        <v>9.1535751184113749</v>
      </c>
      <c r="BH25" s="11"/>
      <c r="BI25" s="11">
        <v>50</v>
      </c>
      <c r="BJ25" s="11"/>
      <c r="BK25" s="11"/>
      <c r="BL25" s="11"/>
      <c r="BN25" s="11"/>
    </row>
    <row r="26" spans="1:66" hidden="1" x14ac:dyDescent="0.2">
      <c r="A26" t="s">
        <v>86</v>
      </c>
      <c r="B26" t="s">
        <v>103</v>
      </c>
      <c r="C26" t="s">
        <v>104</v>
      </c>
      <c r="D26" s="28">
        <v>45378</v>
      </c>
      <c r="E26" s="29">
        <v>0.52222222222222225</v>
      </c>
      <c r="F26" s="16">
        <v>2114</v>
      </c>
      <c r="G26" s="16">
        <v>-836</v>
      </c>
      <c r="H26">
        <v>750</v>
      </c>
      <c r="I26">
        <v>60</v>
      </c>
      <c r="J26">
        <v>2001</v>
      </c>
      <c r="K26">
        <v>50</v>
      </c>
      <c r="L26">
        <v>15</v>
      </c>
      <c r="M26">
        <v>150</v>
      </c>
      <c r="N26">
        <v>80</v>
      </c>
      <c r="O26">
        <v>400</v>
      </c>
      <c r="P26" s="22">
        <v>3.07</v>
      </c>
      <c r="Q26" s="22">
        <v>3.08</v>
      </c>
      <c r="R26" s="16">
        <v>41</v>
      </c>
      <c r="S26" s="16">
        <v>2</v>
      </c>
      <c r="T26" s="16">
        <v>7</v>
      </c>
      <c r="U26" s="15">
        <v>0.42414645232292197</v>
      </c>
      <c r="V26" s="15">
        <v>7.2582024520123304E-3</v>
      </c>
      <c r="W26" s="15">
        <v>1.5066469124434299E-4</v>
      </c>
      <c r="X26" s="14">
        <v>2.2354485501390098</v>
      </c>
      <c r="Y26" s="15">
        <v>9.6723564946353292E-3</v>
      </c>
      <c r="Z26" s="27">
        <v>1.04944462355722E-2</v>
      </c>
      <c r="AA26" s="25">
        <v>18705.3464098474</v>
      </c>
      <c r="AB26" s="25">
        <v>320.02754062709698</v>
      </c>
      <c r="AC26" s="25">
        <v>44114.232761068997</v>
      </c>
      <c r="AD26" s="12">
        <v>7.1817359929046897E-3</v>
      </c>
      <c r="AE26" s="12">
        <v>8.7298155761849801E-3</v>
      </c>
      <c r="AF26" s="12">
        <v>2.9952043100954201E-2</v>
      </c>
      <c r="AG26" s="12">
        <v>4.6362678390785804E-3</v>
      </c>
      <c r="AH26" s="12">
        <v>3.9062883345523297E-2</v>
      </c>
      <c r="AI26" s="12">
        <v>6.7702227423577397E-3</v>
      </c>
      <c r="AJ26" s="12">
        <v>5.7205449056891896E-3</v>
      </c>
      <c r="AK26" s="12">
        <v>1.32246382837904E-2</v>
      </c>
      <c r="AL26" s="12">
        <v>1.28620049665851E-2</v>
      </c>
      <c r="AM26">
        <v>6</v>
      </c>
      <c r="AN26">
        <v>4</v>
      </c>
      <c r="AO26">
        <v>192004</v>
      </c>
      <c r="AP26">
        <v>975262</v>
      </c>
      <c r="AU26" s="14">
        <f>U26-$U$3</f>
        <v>0.42141107698136387</v>
      </c>
      <c r="AV26" s="14">
        <f>V26*BI26</f>
        <v>0.3629101226006165</v>
      </c>
      <c r="AW26" s="14"/>
      <c r="AY26" s="245">
        <f>AU26^2*6.1453+AU26*6.7708</f>
        <v>3.9446173289210935</v>
      </c>
      <c r="AZ26" s="13"/>
      <c r="BA26" s="13"/>
      <c r="BB26" s="13"/>
      <c r="BC26" s="3">
        <f>AV26*24584</f>
        <v>8921.7824540135553</v>
      </c>
      <c r="BD26" s="3">
        <f>Y26/Y$12*BL$12/$BI$12*$BI26</f>
        <v>41086.855114369355</v>
      </c>
      <c r="BE26" s="3"/>
      <c r="BF26" s="13">
        <f>$X26/X$10*BN$10/$BI$10*$BI26</f>
        <v>9.1426405255251169</v>
      </c>
      <c r="BH26" s="11"/>
      <c r="BI26" s="11">
        <v>50</v>
      </c>
      <c r="BJ26" s="11"/>
      <c r="BK26" s="11"/>
      <c r="BL26" s="11"/>
      <c r="BN26" s="11"/>
    </row>
    <row r="27" spans="1:66" hidden="1" x14ac:dyDescent="0.2">
      <c r="A27" t="s">
        <v>86</v>
      </c>
      <c r="B27" t="s">
        <v>105</v>
      </c>
      <c r="C27" t="s">
        <v>106</v>
      </c>
      <c r="D27" s="28">
        <v>45378</v>
      </c>
      <c r="E27" s="29">
        <v>0.52847222222222223</v>
      </c>
      <c r="F27" s="16">
        <v>2044</v>
      </c>
      <c r="G27" s="16">
        <v>-1515</v>
      </c>
      <c r="H27">
        <v>750</v>
      </c>
      <c r="I27">
        <v>60</v>
      </c>
      <c r="J27">
        <v>2001</v>
      </c>
      <c r="K27">
        <v>50</v>
      </c>
      <c r="L27">
        <v>15</v>
      </c>
      <c r="M27">
        <v>150</v>
      </c>
      <c r="N27">
        <v>80</v>
      </c>
      <c r="O27">
        <v>400</v>
      </c>
      <c r="P27" s="22">
        <v>3.08</v>
      </c>
      <c r="Q27" s="22">
        <v>3.09</v>
      </c>
      <c r="R27" s="16">
        <v>40</v>
      </c>
      <c r="S27" s="16">
        <v>11</v>
      </c>
      <c r="T27" s="16">
        <v>11</v>
      </c>
      <c r="U27" s="15">
        <v>0.478015145304097</v>
      </c>
      <c r="V27" s="15">
        <v>8.1747512169598798E-3</v>
      </c>
      <c r="W27" s="15">
        <v>1.7701449593315901E-4</v>
      </c>
      <c r="X27" s="14">
        <v>2.24506323718321</v>
      </c>
      <c r="Y27" s="15">
        <v>1.0456184213746099E-2</v>
      </c>
      <c r="Z27" s="27">
        <v>1.0771102491922899E-2</v>
      </c>
      <c r="AA27" s="25">
        <v>19436.585369638698</v>
      </c>
      <c r="AB27" s="25">
        <v>332.45274243118598</v>
      </c>
      <c r="AC27" s="25">
        <v>40672.253919366201</v>
      </c>
      <c r="AM27"/>
      <c r="AN27"/>
      <c r="AO27"/>
      <c r="AP27"/>
      <c r="AU27" s="14">
        <f>U27-$U$3</f>
        <v>0.4752797699625389</v>
      </c>
      <c r="AV27" s="14">
        <f>V27*BI27</f>
        <v>0.40873756084799401</v>
      </c>
      <c r="AW27" s="14"/>
      <c r="AY27" s="245">
        <f>AU27^2*6.1453+AU27*6.7708</f>
        <v>4.6061913667958105</v>
      </c>
      <c r="AZ27" s="57"/>
      <c r="BA27" s="57"/>
      <c r="BB27" s="57"/>
      <c r="BC27" s="58">
        <f>AV27*24584</f>
        <v>10048.404195887084</v>
      </c>
      <c r="BD27" s="58">
        <f>Y27/Y$12*BL$12/$BI$12*$BI27</f>
        <v>44416.448678005363</v>
      </c>
      <c r="BE27" s="58"/>
      <c r="BF27" s="59">
        <f>$X27/X$10*BN$10/$BI$10*$BI27</f>
        <v>9.1819631157967994</v>
      </c>
      <c r="BH27" s="11"/>
      <c r="BI27" s="11">
        <v>50</v>
      </c>
      <c r="BJ27" s="11"/>
      <c r="BK27" s="11"/>
      <c r="BL27" s="11"/>
      <c r="BN27" s="11"/>
    </row>
    <row r="28" spans="1:66" hidden="1" x14ac:dyDescent="0.2">
      <c r="D28" s="28"/>
      <c r="E28" s="29"/>
      <c r="U28" s="15"/>
      <c r="V28" s="15"/>
      <c r="W28" s="15"/>
      <c r="X28" s="14"/>
      <c r="Y28" s="15"/>
      <c r="Z28" s="27"/>
      <c r="AA28" s="25"/>
      <c r="AB28" s="25"/>
      <c r="AC28" s="25"/>
      <c r="AM28"/>
      <c r="AN28"/>
      <c r="AO28"/>
      <c r="AP28"/>
      <c r="AU28" s="14"/>
      <c r="AV28" s="14"/>
      <c r="AW28" s="14"/>
      <c r="AY28" s="247">
        <f>AVERAGE(AY23:AY26)</f>
        <v>3.9221850520406001</v>
      </c>
      <c r="AZ28" s="30"/>
      <c r="BA28" s="30"/>
      <c r="BB28" s="30"/>
      <c r="BC28" s="31">
        <f>AVERAGE(BC23:BC26)</f>
        <v>8986.1284963032922</v>
      </c>
      <c r="BD28" s="31">
        <f>AVERAGE(BD23:BD26)</f>
        <v>39978.444760821236</v>
      </c>
      <c r="BE28" s="31"/>
      <c r="BF28" s="30"/>
      <c r="BH28" s="11"/>
      <c r="BI28" s="11"/>
      <c r="BJ28" s="11"/>
      <c r="BK28" s="11"/>
      <c r="BL28" s="11"/>
      <c r="BN28" s="11"/>
    </row>
    <row r="29" spans="1:66" hidden="1" x14ac:dyDescent="0.2">
      <c r="D29" s="28"/>
      <c r="E29" s="29"/>
      <c r="U29" s="15"/>
      <c r="V29" s="15"/>
      <c r="W29" s="15"/>
      <c r="X29" s="14"/>
      <c r="Y29" s="15"/>
      <c r="Z29" s="27"/>
      <c r="AA29" s="25"/>
      <c r="AB29" s="25"/>
      <c r="AC29" s="25"/>
      <c r="AM29"/>
      <c r="AN29"/>
      <c r="AO29"/>
      <c r="AP29"/>
      <c r="AU29" s="14"/>
      <c r="AV29" s="14"/>
      <c r="AW29" s="14"/>
      <c r="AY29" s="247">
        <f>STDEV(AY23:AY26)</f>
        <v>4.7744054633279367E-2</v>
      </c>
      <c r="AZ29" s="30"/>
      <c r="BA29" s="30"/>
      <c r="BB29" s="30"/>
      <c r="BC29" s="31">
        <f>STDEV(BC23:BC26)</f>
        <v>145.73113043823344</v>
      </c>
      <c r="BD29" s="31">
        <f>STDEV(BD23:BD26)</f>
        <v>1137.9384575751328</v>
      </c>
      <c r="BE29" s="31"/>
      <c r="BF29" s="30"/>
      <c r="BH29" s="11"/>
      <c r="BI29" s="11"/>
      <c r="BJ29" s="11"/>
      <c r="BK29" s="11"/>
      <c r="BL29" s="11"/>
      <c r="BN29" s="11"/>
    </row>
    <row r="30" spans="1:66" hidden="1" x14ac:dyDescent="0.2">
      <c r="D30" s="28"/>
      <c r="E30" s="29"/>
      <c r="U30" s="15"/>
      <c r="V30" s="15"/>
      <c r="W30" s="15"/>
      <c r="X30" s="15"/>
      <c r="Y30" s="15"/>
      <c r="Z30" s="24"/>
      <c r="AA30" s="25"/>
      <c r="AB30" s="25"/>
      <c r="AC30" s="25"/>
      <c r="AM30"/>
      <c r="AN30"/>
      <c r="AO30"/>
      <c r="AP30"/>
      <c r="AV30" s="14"/>
      <c r="AW30" s="14"/>
      <c r="AY30" s="248"/>
      <c r="AZ30" s="3"/>
      <c r="BA30" s="3"/>
      <c r="BB30" s="3"/>
      <c r="BC30" s="3"/>
      <c r="BD30" s="13"/>
      <c r="BE30" s="13"/>
      <c r="BF30" s="3"/>
      <c r="BH30" s="11"/>
      <c r="BI30" s="11"/>
      <c r="BJ30" s="11"/>
      <c r="BK30" s="11"/>
      <c r="BL30" s="11"/>
      <c r="BN30" s="11"/>
    </row>
    <row r="31" spans="1:66" hidden="1" x14ac:dyDescent="0.2">
      <c r="D31"/>
      <c r="E31"/>
      <c r="P31"/>
      <c r="Q31"/>
      <c r="R31"/>
      <c r="S31"/>
      <c r="T31"/>
      <c r="U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V31" s="14"/>
      <c r="AW31" s="14"/>
      <c r="AY31" s="248"/>
      <c r="AZ31" s="3"/>
      <c r="BA31" s="3"/>
      <c r="BB31" s="3"/>
      <c r="BC31" s="3"/>
      <c r="BD31" s="13"/>
      <c r="BE31" s="13"/>
      <c r="BF31" s="3"/>
      <c r="BH31" s="11"/>
      <c r="BI31" s="11"/>
      <c r="BJ31" s="11"/>
      <c r="BK31" s="11"/>
      <c r="BL31" s="11"/>
      <c r="BN31" s="11"/>
    </row>
    <row r="32" spans="1:66" hidden="1" x14ac:dyDescent="0.2">
      <c r="A32" t="s">
        <v>86</v>
      </c>
      <c r="B32" t="s">
        <v>113</v>
      </c>
      <c r="C32" t="s">
        <v>114</v>
      </c>
      <c r="D32" s="28">
        <v>45378</v>
      </c>
      <c r="E32" s="29">
        <v>0.55347222222222225</v>
      </c>
      <c r="F32" s="16">
        <v>3172</v>
      </c>
      <c r="G32" s="16">
        <v>-3724</v>
      </c>
      <c r="H32">
        <v>750</v>
      </c>
      <c r="I32">
        <v>60</v>
      </c>
      <c r="J32">
        <v>2001</v>
      </c>
      <c r="K32">
        <v>50</v>
      </c>
      <c r="L32">
        <v>15</v>
      </c>
      <c r="M32">
        <v>150</v>
      </c>
      <c r="N32">
        <v>80</v>
      </c>
      <c r="O32">
        <v>400</v>
      </c>
      <c r="P32" s="22">
        <v>3.07</v>
      </c>
      <c r="Q32" s="22">
        <v>3.07</v>
      </c>
      <c r="R32" s="16">
        <v>-5</v>
      </c>
      <c r="S32" s="16">
        <v>5</v>
      </c>
      <c r="T32" s="16">
        <v>7</v>
      </c>
      <c r="U32" s="15">
        <v>0.34650295561139799</v>
      </c>
      <c r="V32" s="15">
        <v>8.0323286438066098E-4</v>
      </c>
      <c r="W32" s="15">
        <v>2.07488983803117E-3</v>
      </c>
      <c r="X32" s="14">
        <v>2.2115827952798601</v>
      </c>
      <c r="Y32" s="15">
        <v>1.2529706816281501E-2</v>
      </c>
      <c r="Z32" s="27">
        <v>1.26385920906768E-2</v>
      </c>
      <c r="AA32" s="25">
        <v>17985.194425466099</v>
      </c>
      <c r="AB32" s="25">
        <v>41.725043314051099</v>
      </c>
      <c r="AC32" s="25">
        <v>51993.071783593201</v>
      </c>
      <c r="AD32" s="12">
        <v>1.63695655061924E-2</v>
      </c>
      <c r="AE32" s="12">
        <v>2.0560294640383399E-2</v>
      </c>
      <c r="AF32" s="12">
        <v>4.7508862555886801E-2</v>
      </c>
      <c r="AG32" s="12">
        <v>2.56465272642832E-3</v>
      </c>
      <c r="AH32" s="12">
        <v>4.9089674668387998E-2</v>
      </c>
      <c r="AI32" s="12">
        <v>8.7766280835363496E-3</v>
      </c>
      <c r="AJ32" s="12">
        <v>1.8822541431163301E-2</v>
      </c>
      <c r="AK32" s="12">
        <v>3.2618110275485397E-2</v>
      </c>
      <c r="AL32" s="12">
        <v>3.4739102697360497E-2</v>
      </c>
      <c r="AM32">
        <v>6</v>
      </c>
      <c r="AN32">
        <v>4</v>
      </c>
      <c r="AO32">
        <v>192004</v>
      </c>
      <c r="AP32">
        <v>975262</v>
      </c>
      <c r="AU32" s="14">
        <f>U32-$U$3</f>
        <v>0.34376758026983989</v>
      </c>
      <c r="AV32" s="14">
        <f>V32*BI32</f>
        <v>4.0161643219033052E-2</v>
      </c>
      <c r="AW32" s="14"/>
      <c r="AY32" s="245">
        <f>AU32^2*6.1453+AU32*6.7708</f>
        <v>3.0538094224437544</v>
      </c>
      <c r="AZ32" s="13"/>
      <c r="BA32" s="13"/>
      <c r="BB32" s="13"/>
      <c r="BC32" s="3">
        <f>AV32*24584</f>
        <v>987.33383689670859</v>
      </c>
      <c r="BD32" s="3">
        <f>Y32/Y$12*BL$12/$BI$12*$BI32</f>
        <v>53224.490730011443</v>
      </c>
      <c r="BE32" s="3"/>
      <c r="BF32" s="13">
        <f>$X32/X$10*BN$10/$BI$10*$BI32</f>
        <v>9.0450332611870756</v>
      </c>
      <c r="BH32" s="11"/>
      <c r="BI32" s="11">
        <v>50</v>
      </c>
      <c r="BJ32" s="11"/>
      <c r="BK32" s="11"/>
      <c r="BL32" s="11"/>
      <c r="BN32" s="11"/>
    </row>
    <row r="33" spans="1:66" hidden="1" x14ac:dyDescent="0.2">
      <c r="A33" t="s">
        <v>86</v>
      </c>
      <c r="B33" t="s">
        <v>115</v>
      </c>
      <c r="C33" t="s">
        <v>116</v>
      </c>
      <c r="D33" s="28">
        <v>45378</v>
      </c>
      <c r="E33" s="29">
        <v>0.55972222222222223</v>
      </c>
      <c r="F33" s="16">
        <v>3155</v>
      </c>
      <c r="G33" s="16">
        <v>-4034</v>
      </c>
      <c r="H33">
        <v>750</v>
      </c>
      <c r="I33">
        <v>60</v>
      </c>
      <c r="J33">
        <v>2001</v>
      </c>
      <c r="K33">
        <v>50</v>
      </c>
      <c r="L33">
        <v>15</v>
      </c>
      <c r="M33">
        <v>150</v>
      </c>
      <c r="N33">
        <v>80</v>
      </c>
      <c r="O33">
        <v>400</v>
      </c>
      <c r="P33" s="22">
        <v>3.08</v>
      </c>
      <c r="Q33" s="22">
        <v>3.04</v>
      </c>
      <c r="R33" s="16">
        <v>-6</v>
      </c>
      <c r="S33" s="16">
        <v>10</v>
      </c>
      <c r="T33" s="16">
        <v>3</v>
      </c>
      <c r="U33" s="15">
        <v>0.35685546727824102</v>
      </c>
      <c r="V33" s="15">
        <v>9.3285618954177705E-4</v>
      </c>
      <c r="W33" s="15">
        <v>2.0009411934160302E-3</v>
      </c>
      <c r="X33" s="14">
        <v>2.2299435144153499</v>
      </c>
      <c r="Y33" s="15">
        <v>1.19285713065555E-2</v>
      </c>
      <c r="Z33" s="27">
        <v>1.2112082126722301E-2</v>
      </c>
      <c r="AA33" s="25">
        <v>19289.8880394675</v>
      </c>
      <c r="AB33" s="25">
        <v>50.9750673012785</v>
      </c>
      <c r="AC33" s="25">
        <v>54129.635874908199</v>
      </c>
      <c r="AD33" s="12">
        <v>1.2150123400288501E-2</v>
      </c>
      <c r="AE33" s="12">
        <v>8.3270569700355096E-2</v>
      </c>
      <c r="AF33" s="12">
        <v>3.2668330612299699E-2</v>
      </c>
      <c r="AG33" s="12">
        <v>1.77505734560231E-3</v>
      </c>
      <c r="AH33" s="12">
        <v>2.6649008890316999E-2</v>
      </c>
      <c r="AI33" s="12">
        <v>1.1031140800058599E-2</v>
      </c>
      <c r="AJ33" s="12">
        <v>2.6475507057605398E-2</v>
      </c>
      <c r="AK33" s="12">
        <v>0.121621485375912</v>
      </c>
      <c r="AL33" s="12">
        <v>3.8322310681714399E-2</v>
      </c>
      <c r="AM33">
        <v>6</v>
      </c>
      <c r="AN33">
        <v>4</v>
      </c>
      <c r="AO33">
        <v>192004</v>
      </c>
      <c r="AP33">
        <v>975262</v>
      </c>
      <c r="AU33" s="14">
        <f>U33-$U$3</f>
        <v>0.35412009193668292</v>
      </c>
      <c r="AV33" s="14">
        <f>V33*BI33</f>
        <v>4.6642809477088855E-2</v>
      </c>
      <c r="AW33" s="14"/>
      <c r="AY33" s="245">
        <f>AU33^2*6.1453+AU33*6.7708</f>
        <v>3.1683033266056357</v>
      </c>
      <c r="AZ33" s="13"/>
      <c r="BA33" s="13"/>
      <c r="BB33" s="13"/>
      <c r="BC33" s="3">
        <f>AV33*24584</f>
        <v>1146.6668281847524</v>
      </c>
      <c r="BD33" s="3">
        <f>Y33/Y$12*BL$12/$BI$12*$BI33</f>
        <v>50670.948828830115</v>
      </c>
      <c r="BE33" s="3"/>
      <c r="BF33" s="13">
        <f>$X33/X$10*BN$10/$BI$10*$BI33</f>
        <v>9.1201257766625368</v>
      </c>
      <c r="BH33" s="11"/>
      <c r="BI33" s="11">
        <v>50</v>
      </c>
      <c r="BJ33" s="11"/>
      <c r="BK33" s="11"/>
      <c r="BL33" s="11"/>
      <c r="BN33" s="11"/>
    </row>
    <row r="34" spans="1:66" hidden="1" x14ac:dyDescent="0.2">
      <c r="A34" t="s">
        <v>86</v>
      </c>
      <c r="B34" t="s">
        <v>117</v>
      </c>
      <c r="C34" t="s">
        <v>118</v>
      </c>
      <c r="D34" s="28">
        <v>45378</v>
      </c>
      <c r="E34" s="29">
        <v>0.56597222222222221</v>
      </c>
      <c r="F34" s="16">
        <v>3056</v>
      </c>
      <c r="G34" s="16">
        <v>-3908</v>
      </c>
      <c r="H34">
        <v>750</v>
      </c>
      <c r="I34">
        <v>60</v>
      </c>
      <c r="J34">
        <v>2001</v>
      </c>
      <c r="K34">
        <v>50</v>
      </c>
      <c r="L34">
        <v>15</v>
      </c>
      <c r="M34">
        <v>150</v>
      </c>
      <c r="N34">
        <v>80</v>
      </c>
      <c r="O34">
        <v>400</v>
      </c>
      <c r="P34" s="22">
        <v>3.04</v>
      </c>
      <c r="Q34" s="22">
        <v>3</v>
      </c>
      <c r="R34" s="16">
        <v>-6</v>
      </c>
      <c r="S34" s="16">
        <v>10</v>
      </c>
      <c r="T34" s="16">
        <v>2</v>
      </c>
      <c r="U34" s="15">
        <v>0.36621154476996898</v>
      </c>
      <c r="V34" s="15">
        <v>1.1489533117290799E-3</v>
      </c>
      <c r="W34" s="15">
        <v>1.9877775066151002E-3</v>
      </c>
      <c r="X34" s="15">
        <v>2.2256212344116202</v>
      </c>
      <c r="Y34" s="15">
        <v>1.22304100022504E-2</v>
      </c>
      <c r="Z34" s="24">
        <v>1.25097386278324E-2</v>
      </c>
      <c r="AA34" s="25">
        <v>18655.9724185163</v>
      </c>
      <c r="AB34" s="25">
        <v>59.250095950999402</v>
      </c>
      <c r="AC34" s="25">
        <v>50997.7695949392</v>
      </c>
      <c r="AD34" s="12">
        <v>1.04905432836606E-2</v>
      </c>
      <c r="AE34" s="12">
        <v>0.15259561436289301</v>
      </c>
      <c r="AF34" s="12">
        <v>3.8108492621755002E-2</v>
      </c>
      <c r="AG34" s="12">
        <v>2.3074444058731E-3</v>
      </c>
      <c r="AH34" s="12">
        <v>3.5110958502778497E-2</v>
      </c>
      <c r="AI34" s="12">
        <v>1.0142080284682799E-2</v>
      </c>
      <c r="AJ34" s="12">
        <v>2.39935802672335E-2</v>
      </c>
      <c r="AK34" s="12">
        <v>0.184480060784458</v>
      </c>
      <c r="AL34" s="12">
        <v>3.4309300007515399E-2</v>
      </c>
      <c r="AM34">
        <v>6</v>
      </c>
      <c r="AN34">
        <v>4</v>
      </c>
      <c r="AO34">
        <v>192004</v>
      </c>
      <c r="AP34">
        <v>975262</v>
      </c>
      <c r="AU34" s="14">
        <f>U34-$U$3</f>
        <v>0.36347616942841088</v>
      </c>
      <c r="AV34" s="14">
        <f>V34*BI34</f>
        <v>5.7447665586453998E-2</v>
      </c>
      <c r="AW34" s="14"/>
      <c r="AY34" s="245">
        <f>AU34^2*6.1453+AU34*6.7708</f>
        <v>3.2729103011303531</v>
      </c>
      <c r="AZ34" s="13"/>
      <c r="BA34" s="13"/>
      <c r="BB34" s="13"/>
      <c r="BC34" s="3">
        <f>AV34*24584</f>
        <v>1412.2934107773851</v>
      </c>
      <c r="BD34" s="3">
        <f>Y34/Y$12*BL$12/$BI$12*$BI34</f>
        <v>51953.118563248492</v>
      </c>
      <c r="BE34" s="3"/>
      <c r="BF34" s="13">
        <f>$X34/X$10*BN$10/$BI$10*$BI34</f>
        <v>9.1024483166635992</v>
      </c>
      <c r="BH34" s="11"/>
      <c r="BI34" s="11">
        <v>50</v>
      </c>
      <c r="BJ34" s="11"/>
      <c r="BK34" s="11"/>
      <c r="BL34" s="11"/>
      <c r="BN34" s="11"/>
    </row>
    <row r="35" spans="1:66" hidden="1" x14ac:dyDescent="0.2">
      <c r="A35" t="s">
        <v>86</v>
      </c>
      <c r="B35" t="s">
        <v>119</v>
      </c>
      <c r="C35" t="s">
        <v>120</v>
      </c>
      <c r="D35" s="28">
        <v>45378</v>
      </c>
      <c r="E35" s="29">
        <v>0.57291666666666663</v>
      </c>
      <c r="F35" s="16">
        <v>3148</v>
      </c>
      <c r="G35" s="16">
        <v>-3556</v>
      </c>
      <c r="H35">
        <v>750</v>
      </c>
      <c r="I35">
        <v>60</v>
      </c>
      <c r="J35">
        <v>2001</v>
      </c>
      <c r="K35">
        <v>50</v>
      </c>
      <c r="L35">
        <v>15</v>
      </c>
      <c r="M35">
        <v>150</v>
      </c>
      <c r="N35">
        <v>80</v>
      </c>
      <c r="O35">
        <v>400</v>
      </c>
      <c r="P35" s="22">
        <v>2.99</v>
      </c>
      <c r="Q35" s="22">
        <v>3.03</v>
      </c>
      <c r="R35" s="16">
        <v>-1</v>
      </c>
      <c r="S35" s="16">
        <v>7</v>
      </c>
      <c r="T35" s="16">
        <v>1</v>
      </c>
      <c r="U35" s="15">
        <v>0.36149420002703903</v>
      </c>
      <c r="V35" s="15">
        <v>7.0611822251423202E-4</v>
      </c>
      <c r="W35" s="15">
        <v>2.0017237553181999E-3</v>
      </c>
      <c r="X35" s="15">
        <v>2.2301172537825802</v>
      </c>
      <c r="Y35" s="15">
        <v>1.2298484719961899E-2</v>
      </c>
      <c r="Z35" s="24">
        <v>1.24457428314958E-2</v>
      </c>
      <c r="AA35" s="25">
        <v>17919.514346443499</v>
      </c>
      <c r="AB35" s="25">
        <v>35.050030628274897</v>
      </c>
      <c r="AC35" s="25">
        <v>49582.260899873501</v>
      </c>
      <c r="AD35" s="12">
        <v>3.2329278275681299E-3</v>
      </c>
      <c r="AE35" s="12">
        <v>1.90179968756852E-2</v>
      </c>
      <c r="AF35" s="12">
        <v>3.2295888423903699E-2</v>
      </c>
      <c r="AG35" s="12">
        <v>2.24800150360367E-3</v>
      </c>
      <c r="AH35" s="12">
        <v>3.5496723567510803E-2</v>
      </c>
      <c r="AI35" s="12">
        <v>7.7678209875294401E-3</v>
      </c>
      <c r="AJ35" s="12">
        <v>2.2315145330583101E-2</v>
      </c>
      <c r="AK35" s="12">
        <v>4.2020268222717497E-2</v>
      </c>
      <c r="AL35" s="12">
        <v>2.5386346421007702E-2</v>
      </c>
      <c r="AM35">
        <v>6</v>
      </c>
      <c r="AN35">
        <v>4</v>
      </c>
      <c r="AO35">
        <v>192004</v>
      </c>
      <c r="AP35">
        <v>975262</v>
      </c>
      <c r="AU35" s="14">
        <f>U35-$U$3</f>
        <v>0.35875882468548093</v>
      </c>
      <c r="AV35" s="14">
        <f>V35*BI35</f>
        <v>3.5305911125711603E-2</v>
      </c>
      <c r="AW35" s="14"/>
      <c r="AY35" s="245">
        <f>AU35^2*6.1453+AU35*6.7708</f>
        <v>3.2200328729589947</v>
      </c>
      <c r="AZ35" s="13"/>
      <c r="BA35" s="13"/>
      <c r="BB35" s="13"/>
      <c r="BC35" s="3">
        <f>AV35*24584</f>
        <v>867.9605191144941</v>
      </c>
      <c r="BD35" s="3">
        <f>Y35/Y$12*BL$12/$BI$12*$BI35</f>
        <v>52242.290707091146</v>
      </c>
      <c r="BE35" s="3"/>
      <c r="BF35" s="13">
        <f>$X35/X$10*BN$10/$BI$10*$BI35</f>
        <v>9.1208363439353199</v>
      </c>
      <c r="BH35" s="11"/>
      <c r="BI35" s="11">
        <v>50</v>
      </c>
      <c r="BJ35" s="11"/>
      <c r="BK35" s="11"/>
      <c r="BL35" s="11"/>
      <c r="BN35" s="11"/>
    </row>
    <row r="36" spans="1:66" hidden="1" x14ac:dyDescent="0.2">
      <c r="D36" s="28"/>
      <c r="E36" s="29"/>
      <c r="U36" s="15"/>
      <c r="V36" s="15"/>
      <c r="W36" s="15"/>
      <c r="X36" s="14"/>
      <c r="Y36" s="15"/>
      <c r="Z36" s="27"/>
      <c r="AA36" s="25"/>
      <c r="AB36" s="25"/>
      <c r="AC36" s="25"/>
      <c r="AM36"/>
      <c r="AN36"/>
      <c r="AO36"/>
      <c r="AP36"/>
      <c r="AU36" s="14"/>
      <c r="AV36" s="14"/>
      <c r="AW36" s="14"/>
      <c r="AY36" s="247">
        <f>AVERAGE(AY32:AY35)</f>
        <v>3.1787639807846846</v>
      </c>
      <c r="AZ36" s="30"/>
      <c r="BA36" s="30"/>
      <c r="BB36" s="30"/>
      <c r="BC36" s="31">
        <f>AVERAGE(BC32:BC35)</f>
        <v>1103.5636487433351</v>
      </c>
      <c r="BD36" s="31">
        <f>AVERAGE(BD32:BD35)</f>
        <v>52022.712207295292</v>
      </c>
      <c r="BE36" s="31"/>
      <c r="BF36" s="30"/>
      <c r="BH36" s="11"/>
      <c r="BI36" s="11"/>
      <c r="BJ36" s="11"/>
      <c r="BK36" s="11"/>
      <c r="BL36" s="11"/>
      <c r="BN36" s="11"/>
    </row>
    <row r="37" spans="1:66" hidden="1" x14ac:dyDescent="0.2">
      <c r="D37" s="28"/>
      <c r="E37" s="29"/>
      <c r="U37" s="15"/>
      <c r="V37" s="15"/>
      <c r="W37" s="15"/>
      <c r="X37" s="14"/>
      <c r="Y37" s="15"/>
      <c r="Z37" s="27"/>
      <c r="AA37" s="25"/>
      <c r="AB37" s="25"/>
      <c r="AC37" s="25"/>
      <c r="AM37"/>
      <c r="AN37"/>
      <c r="AO37"/>
      <c r="AP37"/>
      <c r="AU37" s="14"/>
      <c r="AV37" s="14"/>
      <c r="AW37" s="14"/>
      <c r="AY37" s="247">
        <f>STDEV(AY32:AY35)</f>
        <v>9.3612175190970107E-2</v>
      </c>
      <c r="AZ37" s="30"/>
      <c r="BA37" s="30"/>
      <c r="BB37" s="30"/>
      <c r="BC37" s="31">
        <f>STDEV(BC32:BC35)</f>
        <v>235.36507380122421</v>
      </c>
      <c r="BD37" s="31">
        <f>STDEV(BD32:BD35)</f>
        <v>1052.7098115317622</v>
      </c>
      <c r="BE37" s="31"/>
      <c r="BF37" s="30"/>
      <c r="BH37" s="11"/>
      <c r="BI37" s="11"/>
      <c r="BJ37" s="11"/>
      <c r="BK37" s="11"/>
      <c r="BL37" s="11"/>
      <c r="BN37" s="11"/>
    </row>
    <row r="38" spans="1:66" hidden="1" x14ac:dyDescent="0.2">
      <c r="D38" s="28"/>
      <c r="E38" s="29"/>
      <c r="U38" s="15"/>
      <c r="V38" s="15"/>
      <c r="W38" s="15"/>
      <c r="X38" s="15"/>
      <c r="Y38" s="15"/>
      <c r="Z38" s="24"/>
      <c r="AA38" s="25"/>
      <c r="AB38" s="25"/>
      <c r="AC38" s="25"/>
      <c r="AM38"/>
      <c r="AN38"/>
      <c r="AO38"/>
      <c r="AP38"/>
      <c r="AU38" s="14"/>
      <c r="AV38" s="14"/>
      <c r="AW38" s="14"/>
      <c r="AY38" s="245"/>
      <c r="AZ38" s="13"/>
      <c r="BA38" s="13"/>
      <c r="BB38" s="13"/>
      <c r="BC38" s="3"/>
      <c r="BD38" s="3"/>
      <c r="BE38" s="3"/>
      <c r="BF38" s="13"/>
      <c r="BH38" s="11"/>
      <c r="BI38" s="11"/>
      <c r="BJ38" s="11"/>
      <c r="BK38" s="11"/>
      <c r="BL38" s="11"/>
      <c r="BN38" s="11"/>
    </row>
    <row r="39" spans="1:66" hidden="1" x14ac:dyDescent="0.2">
      <c r="A39" t="s">
        <v>86</v>
      </c>
      <c r="B39" t="s">
        <v>121</v>
      </c>
      <c r="C39" t="s">
        <v>122</v>
      </c>
      <c r="D39" s="28">
        <v>45378</v>
      </c>
      <c r="E39" s="29">
        <v>0.57916666666666672</v>
      </c>
      <c r="F39" s="16">
        <v>-221</v>
      </c>
      <c r="G39" s="16">
        <v>2427</v>
      </c>
      <c r="H39">
        <v>750</v>
      </c>
      <c r="I39">
        <v>60</v>
      </c>
      <c r="J39">
        <v>2001</v>
      </c>
      <c r="K39">
        <v>50</v>
      </c>
      <c r="L39">
        <v>15</v>
      </c>
      <c r="M39">
        <v>150</v>
      </c>
      <c r="N39">
        <v>80</v>
      </c>
      <c r="O39">
        <v>400</v>
      </c>
      <c r="P39" s="22">
        <v>3.03</v>
      </c>
      <c r="Q39" s="22">
        <v>3.05</v>
      </c>
      <c r="R39" s="16">
        <v>-8</v>
      </c>
      <c r="S39" s="16">
        <v>9</v>
      </c>
      <c r="T39" s="16">
        <v>3</v>
      </c>
      <c r="U39" s="15">
        <v>0.42429338092744801</v>
      </c>
      <c r="V39" s="15">
        <v>3.2599941012254698E-3</v>
      </c>
      <c r="W39" s="15">
        <v>1.69984340316528E-3</v>
      </c>
      <c r="X39" s="15">
        <v>2.2231959120511502</v>
      </c>
      <c r="Y39" s="15">
        <v>1.23227511165841E-2</v>
      </c>
      <c r="Z39" s="24">
        <v>1.14252130249135E-2</v>
      </c>
      <c r="AA39" s="25">
        <v>21386.101129995001</v>
      </c>
      <c r="AB39" s="25">
        <v>164.37567160442001</v>
      </c>
      <c r="AC39" s="25">
        <v>50407.035156475897</v>
      </c>
      <c r="AD39" s="12">
        <v>3.1525688958134799E-3</v>
      </c>
      <c r="AE39" s="12">
        <v>5.6819334575927798E-3</v>
      </c>
      <c r="AF39" s="12">
        <v>3.2059702181495897E-2</v>
      </c>
      <c r="AG39" s="12">
        <v>1.6784460816654E-3</v>
      </c>
      <c r="AH39" s="12">
        <v>3.9227958093735603E-2</v>
      </c>
      <c r="AI39" s="12">
        <v>4.5201906450753702E-3</v>
      </c>
      <c r="AJ39" s="12">
        <v>2.2357883595961602E-2</v>
      </c>
      <c r="AK39" s="12">
        <v>2.7561100956576899E-2</v>
      </c>
      <c r="AL39" s="12">
        <v>2.3074642459661499E-2</v>
      </c>
      <c r="AM39">
        <v>6</v>
      </c>
      <c r="AN39">
        <v>4</v>
      </c>
      <c r="AO39">
        <v>192004</v>
      </c>
      <c r="AP39">
        <v>975262</v>
      </c>
      <c r="AU39" s="14">
        <f>U39-$U$3</f>
        <v>0.42155800558588991</v>
      </c>
      <c r="AV39" s="14">
        <f>V39*BI39</f>
        <v>0.16299970506127348</v>
      </c>
      <c r="AW39" s="14"/>
      <c r="AY39" s="245">
        <f>AU39^2*6.1453+AU39*6.7708</f>
        <v>3.9463732870585497</v>
      </c>
      <c r="AZ39" s="13"/>
      <c r="BA39" s="13"/>
      <c r="BB39" s="13"/>
      <c r="BC39" s="3">
        <f>AV39*24584</f>
        <v>4007.1847492263473</v>
      </c>
      <c r="BD39" s="3">
        <f>Y39/Y$12*BL$12/$BI$12*$BI39</f>
        <v>52345.37106012788</v>
      </c>
      <c r="BE39" s="3"/>
      <c r="BF39" s="13">
        <f>$X39/X$10*BN$10/$BI$10*$BI39</f>
        <v>9.092529121476165</v>
      </c>
      <c r="BH39" s="11"/>
      <c r="BI39" s="11">
        <v>50</v>
      </c>
      <c r="BJ39" s="11"/>
      <c r="BK39" s="11"/>
      <c r="BL39" s="11"/>
      <c r="BN39" s="11"/>
    </row>
    <row r="40" spans="1:66" hidden="1" x14ac:dyDescent="0.2">
      <c r="A40" t="s">
        <v>86</v>
      </c>
      <c r="B40" t="s">
        <v>123</v>
      </c>
      <c r="C40" t="s">
        <v>124</v>
      </c>
      <c r="D40" s="28">
        <v>45378</v>
      </c>
      <c r="E40" s="29">
        <v>0.58611111111111114</v>
      </c>
      <c r="F40" s="16">
        <v>-236</v>
      </c>
      <c r="G40" s="16">
        <v>2606</v>
      </c>
      <c r="H40">
        <v>750</v>
      </c>
      <c r="I40">
        <v>60</v>
      </c>
      <c r="J40">
        <v>2001</v>
      </c>
      <c r="K40">
        <v>50</v>
      </c>
      <c r="L40">
        <v>15</v>
      </c>
      <c r="M40">
        <v>150</v>
      </c>
      <c r="N40">
        <v>80</v>
      </c>
      <c r="O40">
        <v>400</v>
      </c>
      <c r="P40" s="22">
        <v>3.05</v>
      </c>
      <c r="Q40" s="22">
        <v>3.05</v>
      </c>
      <c r="R40" s="16">
        <v>-6</v>
      </c>
      <c r="S40" s="16">
        <v>8</v>
      </c>
      <c r="T40" s="16">
        <v>-1</v>
      </c>
      <c r="U40" s="15">
        <v>0.41268696648081499</v>
      </c>
      <c r="V40" s="15">
        <v>3.55522547896278E-3</v>
      </c>
      <c r="W40" s="15">
        <v>1.7087668242830099E-3</v>
      </c>
      <c r="X40" s="15">
        <v>2.2218650042767898</v>
      </c>
      <c r="Y40" s="15">
        <v>1.2137568468498E-2</v>
      </c>
      <c r="Z40" s="24">
        <v>1.14853488908855E-2</v>
      </c>
      <c r="AA40" s="25">
        <v>20310.941560593401</v>
      </c>
      <c r="AB40" s="25">
        <v>175.00076054044499</v>
      </c>
      <c r="AC40" s="25">
        <v>49220.707404862202</v>
      </c>
      <c r="AD40" s="12">
        <v>2.5719504836008399E-3</v>
      </c>
      <c r="AE40" s="12">
        <v>3.14141794902353E-3</v>
      </c>
      <c r="AF40" s="12">
        <v>4.5086290024216602E-2</v>
      </c>
      <c r="AG40" s="12">
        <v>2.7552397853685701E-3</v>
      </c>
      <c r="AH40" s="12">
        <v>3.8285613647123698E-2</v>
      </c>
      <c r="AI40" s="12">
        <v>7.0138796721996698E-3</v>
      </c>
      <c r="AJ40" s="12">
        <v>1.8824305249777101E-2</v>
      </c>
      <c r="AK40" s="12">
        <v>2.1335126973914501E-2</v>
      </c>
      <c r="AL40" s="12">
        <v>2.0194841822168599E-2</v>
      </c>
      <c r="AM40">
        <v>6</v>
      </c>
      <c r="AN40">
        <v>4</v>
      </c>
      <c r="AO40">
        <v>192004</v>
      </c>
      <c r="AP40">
        <v>975262</v>
      </c>
      <c r="AU40" s="14">
        <f>U40-$U$3</f>
        <v>0.40995159113925689</v>
      </c>
      <c r="AV40" s="14">
        <f>V40*BI40</f>
        <v>0.17776127394813901</v>
      </c>
      <c r="AW40" s="14"/>
      <c r="AY40" s="245">
        <f>AU40^2*6.1453+AU40*6.7708</f>
        <v>3.8084812383697075</v>
      </c>
      <c r="AZ40" s="13"/>
      <c r="BA40" s="13"/>
      <c r="BB40" s="13"/>
      <c r="BC40" s="3">
        <f>AV40*24584</f>
        <v>4370.0831587410494</v>
      </c>
      <c r="BD40" s="3">
        <f>Y40/Y$12*BL$12/$BI$12*$BI40</f>
        <v>51558.740352726963</v>
      </c>
      <c r="BE40" s="3"/>
      <c r="BF40" s="13">
        <f>$X40/X$10*BN$10/$BI$10*$BI40</f>
        <v>9.0870859135111033</v>
      </c>
      <c r="BH40" s="11"/>
      <c r="BI40" s="11">
        <v>50</v>
      </c>
      <c r="BJ40" s="11"/>
      <c r="BK40" s="11"/>
      <c r="BL40" s="11"/>
      <c r="BN40" s="11"/>
    </row>
    <row r="41" spans="1:66" hidden="1" x14ac:dyDescent="0.2">
      <c r="A41" t="s">
        <v>86</v>
      </c>
      <c r="B41" t="s">
        <v>125</v>
      </c>
      <c r="C41" t="s">
        <v>126</v>
      </c>
      <c r="D41" s="28">
        <v>45378</v>
      </c>
      <c r="E41" s="29">
        <v>0.59236111111111112</v>
      </c>
      <c r="F41" s="16">
        <v>-262</v>
      </c>
      <c r="G41" s="16">
        <v>2740</v>
      </c>
      <c r="H41">
        <v>750</v>
      </c>
      <c r="I41">
        <v>60</v>
      </c>
      <c r="J41">
        <v>2001</v>
      </c>
      <c r="K41">
        <v>50</v>
      </c>
      <c r="L41">
        <v>15</v>
      </c>
      <c r="M41">
        <v>150</v>
      </c>
      <c r="N41">
        <v>80</v>
      </c>
      <c r="O41">
        <v>400</v>
      </c>
      <c r="P41" s="22">
        <v>3.06</v>
      </c>
      <c r="Q41" s="22">
        <v>3.03</v>
      </c>
      <c r="R41" s="16">
        <v>-6</v>
      </c>
      <c r="S41" s="16">
        <v>8</v>
      </c>
      <c r="T41" s="16">
        <v>-2</v>
      </c>
      <c r="U41" s="15">
        <v>0.41731175953946897</v>
      </c>
      <c r="V41" s="15">
        <v>3.4589227936348498E-3</v>
      </c>
      <c r="W41" s="15">
        <v>1.79799750445709E-3</v>
      </c>
      <c r="X41" s="15">
        <v>2.2216230572483</v>
      </c>
      <c r="Y41" s="15">
        <v>1.21813446621777E-2</v>
      </c>
      <c r="Z41" s="24">
        <v>1.15997980215425E-2</v>
      </c>
      <c r="AA41" s="25">
        <v>20210.035424735001</v>
      </c>
      <c r="AB41" s="25">
        <v>167.57569801608801</v>
      </c>
      <c r="AC41" s="25">
        <v>48423.506113707401</v>
      </c>
      <c r="AD41" s="12">
        <v>2.3130682529575201E-3</v>
      </c>
      <c r="AE41" s="12">
        <v>1.1922572755467299E-2</v>
      </c>
      <c r="AF41" s="12">
        <v>3.4744627463121298E-2</v>
      </c>
      <c r="AG41" s="12">
        <v>2.4458492382525301E-3</v>
      </c>
      <c r="AH41" s="12">
        <v>4.1114722317347398E-2</v>
      </c>
      <c r="AI41" s="12">
        <v>5.8718676414620599E-3</v>
      </c>
      <c r="AJ41" s="12">
        <v>1.9083327442949001E-2</v>
      </c>
      <c r="AK41" s="12">
        <v>2.76297901707186E-2</v>
      </c>
      <c r="AL41" s="12">
        <v>1.6778113131729201E-2</v>
      </c>
      <c r="AM41">
        <v>6</v>
      </c>
      <c r="AN41">
        <v>4</v>
      </c>
      <c r="AO41">
        <v>192004</v>
      </c>
      <c r="AP41">
        <v>975262</v>
      </c>
      <c r="AU41" s="14">
        <f>U41-$U$3</f>
        <v>0.41457638419791087</v>
      </c>
      <c r="AV41" s="14">
        <f>V41*BI41</f>
        <v>0.17294613968174249</v>
      </c>
      <c r="AW41" s="14"/>
      <c r="AY41" s="245">
        <f>AU41^2*6.1453+AU41*6.7708</f>
        <v>3.8632284830669175</v>
      </c>
      <c r="AZ41" s="13"/>
      <c r="BA41" s="13"/>
      <c r="BB41" s="13"/>
      <c r="BC41" s="3">
        <f>AV41*24584</f>
        <v>4251.7078979359576</v>
      </c>
      <c r="BD41" s="3">
        <f>Y41/Y$12*BL$12/$BI$12*$BI41</f>
        <v>51744.695670665671</v>
      </c>
      <c r="BE41" s="3"/>
      <c r="BF41" s="13">
        <f>$X41/X$10*BN$10/$BI$10*$BI41</f>
        <v>9.086096387401204</v>
      </c>
      <c r="BH41" s="11"/>
      <c r="BI41" s="11">
        <v>50</v>
      </c>
      <c r="BJ41" s="11"/>
      <c r="BK41" s="11"/>
      <c r="BL41" s="11"/>
      <c r="BN41" s="11"/>
    </row>
    <row r="42" spans="1:66" hidden="1" x14ac:dyDescent="0.2">
      <c r="A42" t="s">
        <v>86</v>
      </c>
      <c r="B42" t="s">
        <v>127</v>
      </c>
      <c r="C42" t="s">
        <v>128</v>
      </c>
      <c r="D42" s="28">
        <v>45378</v>
      </c>
      <c r="E42" s="29">
        <v>0.59861111111111109</v>
      </c>
      <c r="F42" s="16">
        <v>-265</v>
      </c>
      <c r="G42" s="16">
        <v>3021</v>
      </c>
      <c r="H42">
        <v>750</v>
      </c>
      <c r="I42">
        <v>60</v>
      </c>
      <c r="J42">
        <v>2001</v>
      </c>
      <c r="K42">
        <v>50</v>
      </c>
      <c r="L42">
        <v>15</v>
      </c>
      <c r="M42">
        <v>150</v>
      </c>
      <c r="N42">
        <v>80</v>
      </c>
      <c r="O42">
        <v>400</v>
      </c>
      <c r="P42" s="22">
        <v>3.04</v>
      </c>
      <c r="Q42" s="22">
        <v>3.04</v>
      </c>
      <c r="R42" s="16">
        <v>-3</v>
      </c>
      <c r="S42" s="16">
        <v>8</v>
      </c>
      <c r="T42" s="16">
        <v>2</v>
      </c>
      <c r="U42" s="15">
        <v>0.41375862386185902</v>
      </c>
      <c r="V42" s="15">
        <v>3.47642803442409E-3</v>
      </c>
      <c r="W42" s="15">
        <v>1.87505525673228E-3</v>
      </c>
      <c r="X42" s="15">
        <v>2.2165772471657301</v>
      </c>
      <c r="Y42" s="15">
        <v>1.19822274021584E-2</v>
      </c>
      <c r="Z42" s="24">
        <v>1.14883588315938E-2</v>
      </c>
      <c r="AA42" s="25">
        <v>19933.149026818199</v>
      </c>
      <c r="AB42" s="25">
        <v>167.47569675288901</v>
      </c>
      <c r="AC42" s="25">
        <v>48174.792483615303</v>
      </c>
      <c r="AD42" s="12">
        <v>3.1583376493942799E-3</v>
      </c>
      <c r="AE42" s="12">
        <v>1.5576143385901501E-2</v>
      </c>
      <c r="AF42" s="12">
        <v>4.1706718734804901E-2</v>
      </c>
      <c r="AG42" s="12">
        <v>4.3983215602017098E-3</v>
      </c>
      <c r="AH42" s="12">
        <v>3.6245247247288698E-2</v>
      </c>
      <c r="AI42" s="12">
        <v>4.93443025508179E-3</v>
      </c>
      <c r="AJ42" s="12">
        <v>1.84986417600215E-2</v>
      </c>
      <c r="AK42" s="12">
        <v>2.3604439341788502E-2</v>
      </c>
      <c r="AL42" s="12">
        <v>1.7889631231126499E-2</v>
      </c>
      <c r="AM42">
        <v>6</v>
      </c>
      <c r="AN42">
        <v>4</v>
      </c>
      <c r="AO42">
        <v>192004</v>
      </c>
      <c r="AP42">
        <v>975262</v>
      </c>
      <c r="AU42" s="14">
        <f>U42-$U$3</f>
        <v>0.41102324852030092</v>
      </c>
      <c r="AV42" s="14">
        <f>V42*BI42</f>
        <v>0.1738214017212045</v>
      </c>
      <c r="AW42" s="14"/>
      <c r="AY42" s="245">
        <f>AU42^2*6.1453+AU42*6.7708</f>
        <v>3.8211438741290937</v>
      </c>
      <c r="AZ42" s="13"/>
      <c r="BA42" s="13"/>
      <c r="BB42" s="13"/>
      <c r="BC42" s="3">
        <f>AV42*24584</f>
        <v>4273.2253399140918</v>
      </c>
      <c r="BD42" s="3">
        <f>Y42/Y$12*BL$12/$BI$12*$BI42</f>
        <v>50898.87262664111</v>
      </c>
      <c r="BE42" s="3"/>
      <c r="BF42" s="13">
        <f>$X42/X$10*BN$10/$BI$10*$BI42</f>
        <v>9.0654598007340059</v>
      </c>
      <c r="BH42" s="11"/>
      <c r="BI42" s="11">
        <v>50</v>
      </c>
      <c r="BJ42" s="11"/>
      <c r="BK42" s="11"/>
      <c r="BL42" s="11"/>
      <c r="BN42" s="11"/>
    </row>
    <row r="43" spans="1:66" hidden="1" x14ac:dyDescent="0.2">
      <c r="A43" t="s">
        <v>86</v>
      </c>
      <c r="B43" t="s">
        <v>129</v>
      </c>
      <c r="C43" t="s">
        <v>130</v>
      </c>
      <c r="D43" s="28">
        <v>45378</v>
      </c>
      <c r="E43" s="29">
        <v>0.60555555555555551</v>
      </c>
      <c r="F43" s="16">
        <v>-286</v>
      </c>
      <c r="G43" s="16">
        <v>3425</v>
      </c>
      <c r="H43">
        <v>750</v>
      </c>
      <c r="I43">
        <v>60</v>
      </c>
      <c r="J43">
        <v>2001</v>
      </c>
      <c r="K43">
        <v>50</v>
      </c>
      <c r="L43">
        <v>15</v>
      </c>
      <c r="M43">
        <v>150</v>
      </c>
      <c r="N43">
        <v>80</v>
      </c>
      <c r="O43">
        <v>400</v>
      </c>
      <c r="P43" s="22">
        <v>3.03</v>
      </c>
      <c r="Q43" s="22">
        <v>3.04</v>
      </c>
      <c r="R43" s="16">
        <v>-1</v>
      </c>
      <c r="S43" s="16">
        <v>8</v>
      </c>
      <c r="T43" s="16">
        <v>0</v>
      </c>
      <c r="U43" s="15">
        <v>0.42272055310419099</v>
      </c>
      <c r="V43" s="15">
        <v>3.4130402230613198E-3</v>
      </c>
      <c r="W43" s="15">
        <v>1.9032547033785499E-3</v>
      </c>
      <c r="X43" s="15">
        <v>2.21172340552494</v>
      </c>
      <c r="Y43" s="15">
        <v>1.1897393041838501E-2</v>
      </c>
      <c r="Z43" s="24">
        <v>1.1640818325561599E-2</v>
      </c>
      <c r="AA43" s="25">
        <v>20259.0716209454</v>
      </c>
      <c r="AB43" s="25">
        <v>163.62566509834599</v>
      </c>
      <c r="AC43" s="25">
        <v>47926.428470611398</v>
      </c>
      <c r="AD43" s="12">
        <v>3.2077299005197702E-3</v>
      </c>
      <c r="AE43" s="12">
        <v>1.24413755950029E-2</v>
      </c>
      <c r="AF43" s="12">
        <v>5.4543135209844197E-2</v>
      </c>
      <c r="AG43" s="12">
        <v>2.9690851900065702E-3</v>
      </c>
      <c r="AH43" s="12">
        <v>3.9223495648956601E-2</v>
      </c>
      <c r="AI43" s="12">
        <v>7.2072324796431204E-3</v>
      </c>
      <c r="AJ43" s="12">
        <v>1.35145971696866E-2</v>
      </c>
      <c r="AK43" s="12">
        <v>2.37308802866215E-2</v>
      </c>
      <c r="AL43" s="12">
        <v>1.3691681915824301E-2</v>
      </c>
      <c r="AM43">
        <v>6</v>
      </c>
      <c r="AN43">
        <v>4</v>
      </c>
      <c r="AO43">
        <v>192004</v>
      </c>
      <c r="AP43">
        <v>975262</v>
      </c>
      <c r="AU43" s="14">
        <f>U43-$U$3</f>
        <v>0.41998517776263289</v>
      </c>
      <c r="AV43" s="14">
        <f>V43*BI43</f>
        <v>0.170652011153066</v>
      </c>
      <c r="AW43" s="14"/>
      <c r="AY43" s="245">
        <f>AU43^2*6.1453+AU43*6.7708</f>
        <v>3.9275900497853042</v>
      </c>
      <c r="AZ43" s="13"/>
      <c r="BA43" s="13"/>
      <c r="BB43" s="13"/>
      <c r="BC43" s="3">
        <f>AV43*24584</f>
        <v>4195.3090421869747</v>
      </c>
      <c r="BD43" s="3">
        <f>Y43/Y$12*BL$12/$BI$12*$BI43</f>
        <v>50538.507800022366</v>
      </c>
      <c r="BE43" s="3"/>
      <c r="BF43" s="13">
        <f>$X43/X$10*BN$10/$BI$10*$BI43</f>
        <v>9.0456083354489696</v>
      </c>
      <c r="BH43" s="11"/>
      <c r="BI43" s="11">
        <v>50</v>
      </c>
      <c r="BJ43" s="11"/>
      <c r="BK43" s="11"/>
      <c r="BL43" s="11"/>
      <c r="BN43" s="11"/>
    </row>
    <row r="44" spans="1:66" hidden="1" x14ac:dyDescent="0.2">
      <c r="D44" s="28"/>
      <c r="E44" s="29"/>
      <c r="U44" s="15"/>
      <c r="V44" s="15"/>
      <c r="W44" s="15"/>
      <c r="X44" s="15"/>
      <c r="Y44" s="15"/>
      <c r="Z44" s="24"/>
      <c r="AA44" s="25"/>
      <c r="AB44" s="25"/>
      <c r="AC44" s="25"/>
      <c r="AM44"/>
      <c r="AN44"/>
      <c r="AO44"/>
      <c r="AP44"/>
      <c r="AU44" s="14"/>
      <c r="AV44" s="14"/>
      <c r="AW44" s="14"/>
      <c r="AY44" s="247">
        <f>AVERAGE(AY39:AY43)</f>
        <v>3.8733633864819148</v>
      </c>
      <c r="AZ44" s="30"/>
      <c r="BA44" s="30"/>
      <c r="BB44" s="30"/>
      <c r="BC44" s="31">
        <f t="shared" ref="BC44" si="9">AVERAGE(BC39:BC43)</f>
        <v>4219.5020376008843</v>
      </c>
      <c r="BD44" s="31">
        <f t="shared" ref="BD44" si="10">AVERAGE(BD39:BD43)</f>
        <v>51417.237502036805</v>
      </c>
      <c r="BE44" s="31"/>
      <c r="BF44" s="30"/>
      <c r="BH44" s="11"/>
      <c r="BI44" s="11"/>
      <c r="BJ44" s="11"/>
      <c r="BK44" s="11"/>
      <c r="BL44" s="11"/>
      <c r="BN44" s="11"/>
    </row>
    <row r="45" spans="1:66" hidden="1" x14ac:dyDescent="0.2">
      <c r="D45" s="1"/>
      <c r="E45" s="2"/>
      <c r="P45"/>
      <c r="Q45"/>
      <c r="R45"/>
      <c r="S45"/>
      <c r="T45"/>
      <c r="U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U45" s="14"/>
      <c r="AV45" s="14"/>
      <c r="AW45" s="14"/>
      <c r="AY45" s="247">
        <f>STDEV(AY39:AY43)</f>
        <v>6.1867324728974334E-2</v>
      </c>
      <c r="AZ45" s="30"/>
      <c r="BA45" s="30"/>
      <c r="BB45" s="30"/>
      <c r="BC45" s="31">
        <f t="shared" ref="BC45:BD45" si="11">STDEV(BC39:BC43)</f>
        <v>134.40797657226429</v>
      </c>
      <c r="BD45" s="31">
        <f t="shared" si="11"/>
        <v>712.31170211087897</v>
      </c>
      <c r="BE45" s="31"/>
      <c r="BF45" s="30"/>
      <c r="BH45" s="11"/>
      <c r="BI45" s="11"/>
      <c r="BJ45" s="11"/>
      <c r="BK45" s="11"/>
      <c r="BL45" s="11"/>
      <c r="BN45" s="11"/>
    </row>
    <row r="46" spans="1:66" hidden="1" x14ac:dyDescent="0.2">
      <c r="D46" s="1"/>
      <c r="E46" s="2"/>
      <c r="P46"/>
      <c r="Q46"/>
      <c r="R46"/>
      <c r="S46"/>
      <c r="T46"/>
      <c r="U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U46" s="14"/>
      <c r="AV46" s="14"/>
      <c r="AW46" s="14"/>
      <c r="AY46" s="245"/>
      <c r="AZ46" s="13"/>
      <c r="BA46" s="13"/>
      <c r="BB46" s="13"/>
      <c r="BC46" s="3"/>
      <c r="BD46" s="3"/>
      <c r="BE46" s="3"/>
      <c r="BF46" s="13"/>
      <c r="BH46" s="11"/>
      <c r="BI46" s="11"/>
    </row>
    <row r="47" spans="1:66" hidden="1" x14ac:dyDescent="0.2">
      <c r="A47" t="s">
        <v>86</v>
      </c>
      <c r="B47" t="s">
        <v>131</v>
      </c>
      <c r="C47" t="s">
        <v>132</v>
      </c>
      <c r="D47" s="28">
        <v>45378</v>
      </c>
      <c r="E47" s="29">
        <v>0.61527777777777781</v>
      </c>
      <c r="F47" s="16">
        <v>-3641</v>
      </c>
      <c r="G47" s="16">
        <v>-3337</v>
      </c>
      <c r="P47" s="22">
        <v>3.04</v>
      </c>
      <c r="Q47" s="22">
        <v>3.08</v>
      </c>
      <c r="R47" s="16">
        <v>0</v>
      </c>
      <c r="S47" s="16">
        <v>-2</v>
      </c>
      <c r="T47" s="16">
        <v>9</v>
      </c>
      <c r="U47" s="15">
        <v>0.179552662264471</v>
      </c>
      <c r="V47" s="15">
        <v>4.6877103048772101E-4</v>
      </c>
      <c r="W47" s="15">
        <v>1.2404422552962901E-4</v>
      </c>
      <c r="X47" s="15">
        <v>2.1207439124829599</v>
      </c>
      <c r="Y47" s="15">
        <v>1.02687416326853E-2</v>
      </c>
      <c r="Z47" s="24">
        <v>1.28215282297849E-2</v>
      </c>
      <c r="AA47" s="25">
        <v>8785.6844432448906</v>
      </c>
      <c r="AB47" s="25">
        <v>22.925013051689401</v>
      </c>
      <c r="AC47" s="25">
        <v>48934.707345718802</v>
      </c>
      <c r="AM47"/>
      <c r="AN47"/>
      <c r="AO47"/>
      <c r="AP47"/>
      <c r="AU47" s="14">
        <f>U47-$U$3</f>
        <v>0.1768172869229129</v>
      </c>
      <c r="AV47" s="14">
        <f>V47*BI47</f>
        <v>2.343855152438605E-2</v>
      </c>
      <c r="AW47" s="14"/>
      <c r="AY47" s="245">
        <f>AU47^2*6.1453+AU47*6.7708</f>
        <v>1.3893233145106665</v>
      </c>
      <c r="AZ47" s="13"/>
      <c r="BA47" s="13"/>
      <c r="BB47" s="13"/>
      <c r="BC47" s="3">
        <f>AV47*24584</f>
        <v>576.21335067550672</v>
      </c>
      <c r="BD47" s="3">
        <f>Y47/Y$12*BL$12/$BI$12*$BI47</f>
        <v>43620.218082640109</v>
      </c>
      <c r="BE47" s="3"/>
      <c r="BF47" s="13">
        <f>$X47/X$10*BN$10/$BI$10*$BI47</f>
        <v>8.673516211018006</v>
      </c>
      <c r="BH47" s="11"/>
      <c r="BI47" s="11">
        <v>50</v>
      </c>
      <c r="BJ47" s="11"/>
      <c r="BK47" s="11"/>
      <c r="BL47" s="11"/>
      <c r="BN47" s="11"/>
    </row>
    <row r="48" spans="1:66" hidden="1" x14ac:dyDescent="0.2">
      <c r="A48" t="s">
        <v>86</v>
      </c>
      <c r="B48" t="s">
        <v>133</v>
      </c>
      <c r="C48" t="s">
        <v>134</v>
      </c>
      <c r="D48" s="28">
        <v>45378</v>
      </c>
      <c r="E48" s="29">
        <v>0.62152777777777779</v>
      </c>
      <c r="F48" s="16">
        <v>-3604</v>
      </c>
      <c r="G48" s="16">
        <v>-3920</v>
      </c>
      <c r="P48" s="22">
        <v>3.09</v>
      </c>
      <c r="Q48" s="22">
        <v>3.03</v>
      </c>
      <c r="R48" s="16">
        <v>0</v>
      </c>
      <c r="S48" s="16">
        <v>-1</v>
      </c>
      <c r="T48" s="16">
        <v>9</v>
      </c>
      <c r="U48" s="15">
        <v>0.18220700674923099</v>
      </c>
      <c r="V48" s="15">
        <v>4.9158038953474304E-4</v>
      </c>
      <c r="W48" s="15">
        <v>1.2923013090191901E-4</v>
      </c>
      <c r="X48" s="15">
        <v>2.1792676428757498</v>
      </c>
      <c r="Y48" s="15">
        <v>1.0470271852541299E-2</v>
      </c>
      <c r="Z48" s="24">
        <v>1.24030119764708E-2</v>
      </c>
      <c r="AA48" s="25">
        <v>8688.3635827523594</v>
      </c>
      <c r="AB48" s="25">
        <v>23.425013662513901</v>
      </c>
      <c r="AC48" s="25">
        <v>47685.4580489242</v>
      </c>
      <c r="AM48"/>
      <c r="AN48"/>
      <c r="AO48"/>
      <c r="AP48"/>
      <c r="AU48" s="14">
        <f>U48-$U$3</f>
        <v>0.17947163140767289</v>
      </c>
      <c r="AV48" s="14">
        <f>V48*BI48</f>
        <v>2.457901947673715E-2</v>
      </c>
      <c r="AW48" s="14"/>
      <c r="AY48" s="245">
        <f>AU48^2*6.1453+AU48*6.7708</f>
        <v>1.4131070434754243</v>
      </c>
      <c r="AZ48" s="13"/>
      <c r="BA48" s="13"/>
      <c r="BB48" s="13"/>
      <c r="BC48" s="3">
        <f>AV48*24584</f>
        <v>604.25061481610612</v>
      </c>
      <c r="BD48" s="3">
        <f>Y48/Y$12*BL$12/$BI$12*$BI48</f>
        <v>44476.291051929758</v>
      </c>
      <c r="BE48" s="3"/>
      <c r="BF48" s="13">
        <f>$X48/X$10*BN$10/$BI$10*$BI48</f>
        <v>8.9128692612864899</v>
      </c>
      <c r="BH48" s="11"/>
      <c r="BI48" s="11">
        <v>50</v>
      </c>
      <c r="BJ48" s="11"/>
      <c r="BK48" s="11"/>
      <c r="BL48" s="11"/>
      <c r="BN48" s="11"/>
    </row>
    <row r="49" spans="1:66" hidden="1" x14ac:dyDescent="0.2">
      <c r="A49" t="s">
        <v>86</v>
      </c>
      <c r="B49" t="s">
        <v>135</v>
      </c>
      <c r="C49" t="s">
        <v>136</v>
      </c>
      <c r="D49" s="28">
        <v>45378</v>
      </c>
      <c r="E49" s="29">
        <v>0.62847222222222221</v>
      </c>
      <c r="F49" s="16">
        <v>-3612</v>
      </c>
      <c r="G49" s="16">
        <v>-4091</v>
      </c>
      <c r="P49" s="22">
        <v>3.03</v>
      </c>
      <c r="Q49" s="22">
        <v>3.01</v>
      </c>
      <c r="R49" s="16">
        <v>0</v>
      </c>
      <c r="S49" s="16">
        <v>-1</v>
      </c>
      <c r="T49" s="16">
        <v>10</v>
      </c>
      <c r="U49" s="15">
        <v>0.17667507943264399</v>
      </c>
      <c r="V49" s="15">
        <v>4.8101668318112399E-4</v>
      </c>
      <c r="W49" s="15">
        <v>1.2724926387161899E-4</v>
      </c>
      <c r="X49" s="15">
        <v>2.1816041540945901</v>
      </c>
      <c r="Y49" s="15">
        <v>1.03599651378908E-2</v>
      </c>
      <c r="Z49" s="24">
        <v>1.2347214797747299E-2</v>
      </c>
      <c r="AA49" s="25">
        <v>8368.7732199160491</v>
      </c>
      <c r="AB49" s="25">
        <v>22.775012929797299</v>
      </c>
      <c r="AC49" s="25">
        <v>47370.217628129903</v>
      </c>
      <c r="AM49"/>
      <c r="AN49"/>
      <c r="AO49"/>
      <c r="AP49"/>
      <c r="AU49" s="14">
        <f>U49-$U$3</f>
        <v>0.17393970409108589</v>
      </c>
      <c r="AV49" s="14">
        <f>V49*BI49</f>
        <v>2.4050834159056199E-2</v>
      </c>
      <c r="AW49" s="14"/>
      <c r="AY49" s="245">
        <f>AU49^2*6.1453+AU49*6.7708</f>
        <v>1.363637126917487</v>
      </c>
      <c r="AZ49" s="13"/>
      <c r="BA49" s="13"/>
      <c r="BB49" s="13"/>
      <c r="BC49" s="3">
        <f>AV49*24584</f>
        <v>591.26570696623764</v>
      </c>
      <c r="BD49" s="3">
        <f>Y49/Y$12*BL$12/$BI$12*$BI49</f>
        <v>44007.723127918594</v>
      </c>
      <c r="BE49" s="3"/>
      <c r="BF49" s="13">
        <f>$X49/X$10*BN$10/$BI$10*$BI49</f>
        <v>8.9224252325730511</v>
      </c>
      <c r="BH49" s="11"/>
      <c r="BI49" s="11">
        <v>50</v>
      </c>
      <c r="BJ49" s="11"/>
      <c r="BK49" s="11"/>
      <c r="BL49" s="11"/>
      <c r="BN49" s="11"/>
    </row>
    <row r="50" spans="1:66" hidden="1" x14ac:dyDescent="0.2">
      <c r="A50" t="s">
        <v>86</v>
      </c>
      <c r="B50" t="s">
        <v>137</v>
      </c>
      <c r="C50" t="s">
        <v>138</v>
      </c>
      <c r="D50" s="28">
        <v>45378</v>
      </c>
      <c r="E50" s="29">
        <v>0.63472222222222219</v>
      </c>
      <c r="F50" s="16">
        <v>-3632</v>
      </c>
      <c r="G50" s="16">
        <v>-4246</v>
      </c>
      <c r="H50">
        <v>750</v>
      </c>
      <c r="I50">
        <v>60</v>
      </c>
      <c r="J50">
        <v>2001</v>
      </c>
      <c r="K50">
        <v>50</v>
      </c>
      <c r="L50">
        <v>15</v>
      </c>
      <c r="M50">
        <v>150</v>
      </c>
      <c r="N50">
        <v>80</v>
      </c>
      <c r="O50">
        <v>400</v>
      </c>
      <c r="P50" s="22">
        <v>3.02</v>
      </c>
      <c r="Q50" s="22">
        <v>3.03</v>
      </c>
      <c r="R50" s="16">
        <v>-2</v>
      </c>
      <c r="S50" s="16">
        <v>0</v>
      </c>
      <c r="T50" s="16">
        <v>5</v>
      </c>
      <c r="U50" s="15">
        <v>0.18878822995865299</v>
      </c>
      <c r="V50" s="15">
        <v>4.9345575415664605E-4</v>
      </c>
      <c r="W50" s="15">
        <v>1.2739399560262701E-4</v>
      </c>
      <c r="X50" s="15">
        <v>2.1916923130300701</v>
      </c>
      <c r="Y50" s="15">
        <v>1.0308594827893701E-2</v>
      </c>
      <c r="Z50" s="24">
        <v>1.25794472923123E-2</v>
      </c>
      <c r="AA50" s="25">
        <v>8917.5969133726703</v>
      </c>
      <c r="AB50" s="25">
        <v>23.325013574721901</v>
      </c>
      <c r="AC50" s="25">
        <v>47242.174774970998</v>
      </c>
      <c r="AD50" s="12">
        <v>2.9044559896676801E-3</v>
      </c>
      <c r="AE50" s="12">
        <v>2.7729719051564499E-2</v>
      </c>
      <c r="AF50" s="12">
        <v>6.5696446160517397E-2</v>
      </c>
      <c r="AG50" s="12">
        <v>2.49220673607956E-3</v>
      </c>
      <c r="AH50" s="12">
        <v>3.7170981131490997E-2</v>
      </c>
      <c r="AI50" s="12">
        <v>7.0827522438088198E-3</v>
      </c>
      <c r="AJ50" s="12">
        <v>7.7152314148712297E-3</v>
      </c>
      <c r="AK50" s="12">
        <v>2.1397413176937798E-2</v>
      </c>
      <c r="AL50" s="12">
        <v>1.0100516815271E-2</v>
      </c>
      <c r="AM50">
        <v>6</v>
      </c>
      <c r="AN50">
        <v>4</v>
      </c>
      <c r="AO50">
        <v>192004</v>
      </c>
      <c r="AP50">
        <v>975262</v>
      </c>
      <c r="AU50" s="14">
        <f>U50-$U$3</f>
        <v>0.18605285461709489</v>
      </c>
      <c r="AV50" s="14">
        <f>V50*BI50</f>
        <v>2.4672787707832301E-2</v>
      </c>
      <c r="AW50" s="14"/>
      <c r="AY50" s="245">
        <f>AU50^2*6.1453+AU50*6.7708</f>
        <v>1.4724503123909782</v>
      </c>
      <c r="AZ50" s="13"/>
      <c r="BA50" s="13"/>
      <c r="BB50" s="13"/>
      <c r="BC50" s="3">
        <f>AV50*24584</f>
        <v>606.55581300934932</v>
      </c>
      <c r="BD50" s="3">
        <f>Y50/Y$12*BL$12/$BI$12*$BI50</f>
        <v>43789.509036533345</v>
      </c>
      <c r="BE50" s="3"/>
      <c r="BF50" s="13">
        <f>$X50/X$10*BN$10/$BI$10*$BI50</f>
        <v>8.963684250010834</v>
      </c>
      <c r="BH50" s="11"/>
      <c r="BI50" s="11">
        <v>50</v>
      </c>
      <c r="BJ50" s="11"/>
      <c r="BK50" s="11"/>
      <c r="BL50" s="11"/>
      <c r="BN50" s="11"/>
    </row>
    <row r="51" spans="1:66" hidden="1" x14ac:dyDescent="0.2">
      <c r="A51" t="s">
        <v>86</v>
      </c>
      <c r="B51" t="s">
        <v>139</v>
      </c>
      <c r="C51" t="s">
        <v>140</v>
      </c>
      <c r="D51" s="28">
        <v>45378</v>
      </c>
      <c r="E51" s="29">
        <v>0.64097222222222217</v>
      </c>
      <c r="F51" s="16">
        <v>-3574</v>
      </c>
      <c r="G51" s="16">
        <v>-4402</v>
      </c>
      <c r="H51">
        <v>750</v>
      </c>
      <c r="I51">
        <v>60</v>
      </c>
      <c r="J51">
        <v>2001</v>
      </c>
      <c r="K51">
        <v>50</v>
      </c>
      <c r="L51">
        <v>15</v>
      </c>
      <c r="M51">
        <v>150</v>
      </c>
      <c r="N51">
        <v>80</v>
      </c>
      <c r="O51">
        <v>400</v>
      </c>
      <c r="P51" s="22">
        <v>3.04</v>
      </c>
      <c r="Q51" s="22">
        <v>3.04</v>
      </c>
      <c r="R51" s="16">
        <v>0</v>
      </c>
      <c r="S51" s="16">
        <v>1</v>
      </c>
      <c r="T51" s="16">
        <v>5</v>
      </c>
      <c r="U51" s="15">
        <v>0.18184696107256201</v>
      </c>
      <c r="V51" s="15">
        <v>5.4147512465236105E-4</v>
      </c>
      <c r="W51" s="15">
        <v>1.16575083043113E-4</v>
      </c>
      <c r="X51" s="15">
        <v>2.1839114876647301</v>
      </c>
      <c r="Y51" s="15">
        <v>1.0485454035391899E-2</v>
      </c>
      <c r="Z51" s="24">
        <v>1.2307322061202899E-2</v>
      </c>
      <c r="AA51" s="25">
        <v>8577.63094943141</v>
      </c>
      <c r="AB51" s="25">
        <v>25.5500162521943</v>
      </c>
      <c r="AC51" s="25">
        <v>47170.882102772302</v>
      </c>
      <c r="AD51" s="12">
        <v>2.1773108828020901E-3</v>
      </c>
      <c r="AE51" s="12">
        <v>4.1322967672735397E-2</v>
      </c>
      <c r="AF51" s="12">
        <v>3.9346321266144499E-2</v>
      </c>
      <c r="AG51" s="12">
        <v>1.9467212710268999E-3</v>
      </c>
      <c r="AH51" s="12">
        <v>3.8486952149904601E-2</v>
      </c>
      <c r="AI51" s="12">
        <v>6.6553408117795299E-3</v>
      </c>
      <c r="AJ51" s="12">
        <v>5.0305622231056396E-3</v>
      </c>
      <c r="AK51" s="12">
        <v>3.6364427374111503E-2</v>
      </c>
      <c r="AL51" s="12">
        <v>6.3828798721809899E-3</v>
      </c>
      <c r="AM51">
        <v>6</v>
      </c>
      <c r="AN51">
        <v>4</v>
      </c>
      <c r="AO51">
        <v>192004</v>
      </c>
      <c r="AP51">
        <v>975262</v>
      </c>
      <c r="AU51" s="14">
        <f>U51-$U$3</f>
        <v>0.17911158573100391</v>
      </c>
      <c r="AV51" s="14">
        <f>V51*BI51</f>
        <v>2.7073756232618054E-2</v>
      </c>
      <c r="AW51" s="14"/>
      <c r="AY51" s="245">
        <f>AU51^2*6.1453+AU51*6.7708</f>
        <v>1.4098758490347187</v>
      </c>
      <c r="AZ51" s="13"/>
      <c r="BA51" s="13"/>
      <c r="BB51" s="13"/>
      <c r="BC51" s="3">
        <f>AV51*24584</f>
        <v>665.5812232226823</v>
      </c>
      <c r="BD51" s="3">
        <f>Y51/Y$12*BL$12/$BI$12*$BI51</f>
        <v>44540.782900162238</v>
      </c>
      <c r="BE51" s="3"/>
      <c r="BF51" s="13">
        <f>$X51/X$10*BN$10/$BI$10*$BI51</f>
        <v>8.9318618717669835</v>
      </c>
      <c r="BH51" s="11"/>
      <c r="BI51" s="11">
        <v>50</v>
      </c>
      <c r="BJ51" s="11"/>
      <c r="BK51" s="11"/>
      <c r="BL51" s="11"/>
      <c r="BN51" s="11"/>
    </row>
    <row r="52" spans="1:66" hidden="1" x14ac:dyDescent="0.2">
      <c r="H52">
        <v>750</v>
      </c>
      <c r="I52">
        <v>60</v>
      </c>
      <c r="J52">
        <v>2001</v>
      </c>
      <c r="K52">
        <v>50</v>
      </c>
      <c r="L52">
        <v>15</v>
      </c>
      <c r="M52">
        <v>150</v>
      </c>
      <c r="N52">
        <v>80</v>
      </c>
      <c r="O52">
        <v>400</v>
      </c>
      <c r="P52"/>
      <c r="Q52"/>
      <c r="R52"/>
      <c r="S52"/>
      <c r="T52"/>
      <c r="U52"/>
      <c r="Z52"/>
      <c r="AA52"/>
      <c r="AB52"/>
      <c r="AC52"/>
      <c r="AD52">
        <v>3.7222911145412701E-3</v>
      </c>
      <c r="AE52">
        <v>4.4172476368154197E-2</v>
      </c>
      <c r="AF52">
        <v>8.3238434062769998E-2</v>
      </c>
      <c r="AG52">
        <v>2.90050170086892E-3</v>
      </c>
      <c r="AH52">
        <v>3.27581659794789E-2</v>
      </c>
      <c r="AI52">
        <v>4.4278251952894502E-3</v>
      </c>
      <c r="AJ52">
        <v>5.8542286971038299E-3</v>
      </c>
      <c r="AK52">
        <v>4.1359478710212103E-2</v>
      </c>
      <c r="AL52">
        <v>7.0536560891689103E-3</v>
      </c>
      <c r="AM52">
        <v>6</v>
      </c>
      <c r="AN52">
        <v>4</v>
      </c>
      <c r="AO52">
        <v>192004</v>
      </c>
      <c r="AP52">
        <v>975262</v>
      </c>
      <c r="AY52" s="247">
        <f>AVERAGE(AY47:AY51)</f>
        <v>1.4096787292658548</v>
      </c>
      <c r="AZ52" s="30"/>
      <c r="BA52" s="30"/>
      <c r="BB52" s="30"/>
      <c r="BC52" s="31">
        <f t="shared" ref="BC52" si="12">AVERAGE(BC47:BC51)</f>
        <v>608.77334173797635</v>
      </c>
      <c r="BD52" s="31">
        <f t="shared" ref="BD52" si="13">AVERAGE(BD47:BD51)</f>
        <v>44086.90483983681</v>
      </c>
      <c r="BE52" s="31"/>
      <c r="BF52" s="30"/>
    </row>
    <row r="53" spans="1:66" hidden="1" x14ac:dyDescent="0.2">
      <c r="H53">
        <v>750</v>
      </c>
      <c r="I53">
        <v>60</v>
      </c>
      <c r="J53">
        <v>2001</v>
      </c>
      <c r="K53">
        <v>50</v>
      </c>
      <c r="L53">
        <v>15</v>
      </c>
      <c r="M53">
        <v>150</v>
      </c>
      <c r="N53">
        <v>80</v>
      </c>
      <c r="O53">
        <v>400</v>
      </c>
      <c r="P53"/>
      <c r="Q53"/>
      <c r="R53"/>
      <c r="S53"/>
      <c r="T53"/>
      <c r="U53"/>
      <c r="Z53"/>
      <c r="AA53"/>
      <c r="AB53"/>
      <c r="AC53"/>
      <c r="AD53">
        <v>4.8201226498003104E-3</v>
      </c>
      <c r="AE53">
        <v>3.9789224594466301E-2</v>
      </c>
      <c r="AF53">
        <v>3.98144297544843E-2</v>
      </c>
      <c r="AG53">
        <v>4.1658195379199398E-3</v>
      </c>
      <c r="AH53">
        <v>3.2539957217562199E-2</v>
      </c>
      <c r="AI53">
        <v>4.7941715018827401E-3</v>
      </c>
      <c r="AJ53">
        <v>5.2950628237419303E-3</v>
      </c>
      <c r="AK53">
        <v>4.5045866282785903E-2</v>
      </c>
      <c r="AL53">
        <v>9.6267454515154803E-3</v>
      </c>
      <c r="AM53">
        <v>6</v>
      </c>
      <c r="AN53">
        <v>4</v>
      </c>
      <c r="AO53">
        <v>192004</v>
      </c>
      <c r="AP53">
        <v>975262</v>
      </c>
      <c r="AY53" s="247">
        <f>STDEV(AY47:AY51)</f>
        <v>4.0268585458201979E-2</v>
      </c>
      <c r="AZ53" s="30"/>
      <c r="BA53" s="30"/>
      <c r="BB53" s="30"/>
      <c r="BC53" s="31">
        <f t="shared" ref="BC53:BD53" si="14">STDEV(BC47:BC51)</f>
        <v>33.982268113463192</v>
      </c>
      <c r="BD53" s="31">
        <f t="shared" si="14"/>
        <v>409.30961767360532</v>
      </c>
      <c r="BE53" s="31"/>
      <c r="BF53" s="30"/>
    </row>
    <row r="54" spans="1:66" hidden="1" x14ac:dyDescent="0.2">
      <c r="H54">
        <v>750</v>
      </c>
      <c r="I54">
        <v>60</v>
      </c>
      <c r="J54">
        <v>2001</v>
      </c>
      <c r="K54">
        <v>50</v>
      </c>
      <c r="L54">
        <v>15</v>
      </c>
      <c r="M54">
        <v>150</v>
      </c>
      <c r="N54">
        <v>80</v>
      </c>
      <c r="O54">
        <v>400</v>
      </c>
      <c r="P54"/>
      <c r="Q54"/>
      <c r="R54"/>
      <c r="S54"/>
      <c r="T54"/>
      <c r="U54"/>
      <c r="Z54"/>
      <c r="AA54"/>
      <c r="AB54"/>
      <c r="AC54"/>
      <c r="AD54">
        <v>2.6428878657392199E-3</v>
      </c>
      <c r="AE54">
        <v>3.0962205967502699E-2</v>
      </c>
      <c r="AF54">
        <v>5.4649346610993098E-2</v>
      </c>
      <c r="AG54">
        <v>4.0142117921472204E-3</v>
      </c>
      <c r="AH54">
        <v>3.7476133000036403E-2</v>
      </c>
      <c r="AI54">
        <v>8.0111607487552104E-3</v>
      </c>
      <c r="AJ54">
        <v>8.6449052006909808E-3</v>
      </c>
      <c r="AK54">
        <v>3.5924798409274497E-2</v>
      </c>
      <c r="AL54">
        <v>9.3094722100806292E-3</v>
      </c>
      <c r="AM54">
        <v>6</v>
      </c>
      <c r="AN54">
        <v>4</v>
      </c>
      <c r="AO54">
        <v>192004</v>
      </c>
      <c r="AP54">
        <v>975262</v>
      </c>
    </row>
    <row r="55" spans="1:66" s="32" customFormat="1" hidden="1" x14ac:dyDescent="0.2">
      <c r="A55" s="32" t="s">
        <v>40</v>
      </c>
      <c r="B55" s="32" t="s">
        <v>74</v>
      </c>
      <c r="C55" s="32" t="s">
        <v>141</v>
      </c>
      <c r="D55" s="33">
        <v>45378</v>
      </c>
      <c r="E55" s="34">
        <v>0.66041666666666665</v>
      </c>
      <c r="F55" s="36">
        <v>-890</v>
      </c>
      <c r="G55" s="36">
        <v>-4170</v>
      </c>
      <c r="H55" s="32">
        <v>750</v>
      </c>
      <c r="I55" s="32">
        <v>60</v>
      </c>
      <c r="J55" s="32">
        <v>2001</v>
      </c>
      <c r="K55" s="32">
        <v>50</v>
      </c>
      <c r="L55" s="32">
        <v>15</v>
      </c>
      <c r="M55" s="32">
        <v>150</v>
      </c>
      <c r="N55" s="32">
        <v>80</v>
      </c>
      <c r="O55" s="32">
        <v>400</v>
      </c>
      <c r="P55" s="35">
        <v>3.04</v>
      </c>
      <c r="Q55" s="35">
        <v>3.01</v>
      </c>
      <c r="R55" s="36">
        <v>6</v>
      </c>
      <c r="S55" s="36">
        <v>-4</v>
      </c>
      <c r="T55" s="36">
        <v>2</v>
      </c>
      <c r="U55" s="37">
        <v>9.1819003519141101E-2</v>
      </c>
      <c r="V55" s="37">
        <v>8.7408196038662902E-4</v>
      </c>
      <c r="W55" s="37">
        <v>1.1286851867600899E-4</v>
      </c>
      <c r="X55" s="37">
        <v>1.6641120361591899</v>
      </c>
      <c r="Y55" s="37">
        <v>1.3278635932803499E-5</v>
      </c>
      <c r="Z55" s="37">
        <v>1.2224144632919799E-2</v>
      </c>
      <c r="AA55" s="38">
        <v>4064.3714770116298</v>
      </c>
      <c r="AB55" s="38">
        <v>38.6750371914178</v>
      </c>
      <c r="AC55" s="38">
        <v>44269.945223802599</v>
      </c>
      <c r="AD55" s="39">
        <v>3.80048029230271E-3</v>
      </c>
      <c r="AE55" s="39">
        <v>3.3044866952536597E-2</v>
      </c>
      <c r="AF55" s="39">
        <v>5.9313723676416401E-2</v>
      </c>
      <c r="AG55" s="39">
        <v>2.9154610129499998E-3</v>
      </c>
      <c r="AH55" s="39">
        <v>0.20212928716017101</v>
      </c>
      <c r="AI55" s="39">
        <v>7.2074335053904197E-3</v>
      </c>
      <c r="AJ55" s="39">
        <v>8.7578157016810296E-3</v>
      </c>
      <c r="AK55" s="39">
        <v>2.9469157064232102E-2</v>
      </c>
      <c r="AL55" s="39">
        <v>1.16696564341804E-2</v>
      </c>
      <c r="AM55" s="32">
        <v>6</v>
      </c>
      <c r="AN55" s="32">
        <v>4</v>
      </c>
      <c r="AO55" s="32">
        <v>192004</v>
      </c>
      <c r="AP55" s="32">
        <v>975262</v>
      </c>
      <c r="AQ55" s="40"/>
      <c r="AR55" s="222"/>
      <c r="AS55" s="222"/>
      <c r="AT55" s="40"/>
      <c r="AU55" s="41">
        <f>U55-$U$3</f>
        <v>8.9083628177582988E-2</v>
      </c>
      <c r="AV55" s="41">
        <f>V55*BI55</f>
        <v>4.3528101213885548E-2</v>
      </c>
      <c r="AW55" s="41"/>
      <c r="AY55" s="245">
        <f>AU55^2*6.1453+AU55*6.7708</f>
        <v>0.6519358717456587</v>
      </c>
      <c r="AZ55" s="42"/>
      <c r="BA55" s="42"/>
      <c r="BB55" s="42"/>
      <c r="BC55" s="38">
        <f>AV55*24584</f>
        <v>1070.0948402421623</v>
      </c>
      <c r="BD55" s="38">
        <f>Y55/Y$12*BL$12/$BI$12*$BI55</f>
        <v>56.178692938921543</v>
      </c>
      <c r="BE55" s="38"/>
      <c r="BF55" s="42">
        <f>$X55/X$10*BN$10/$BI$10*$BI55</f>
        <v>6.7785544421906891</v>
      </c>
      <c r="BH55" s="40" t="str">
        <f>'Issy stds'!A3</f>
        <v>M5</v>
      </c>
      <c r="BI55" s="40">
        <f>'Issy stds'!B3</f>
        <v>49.798649539262826</v>
      </c>
      <c r="BJ55" s="40">
        <f>'Issy stds'!C3</f>
        <v>0.64</v>
      </c>
      <c r="BK55" s="40">
        <f>'Issy stds'!D3</f>
        <v>990</v>
      </c>
      <c r="BL55" s="40"/>
      <c r="BN55" s="40">
        <f>'Issy stds'!E3</f>
        <v>6.9481870993589743</v>
      </c>
    </row>
    <row r="56" spans="1:66" s="32" customFormat="1" hidden="1" x14ac:dyDescent="0.2">
      <c r="A56" s="32" t="s">
        <v>40</v>
      </c>
      <c r="B56" s="32" t="s">
        <v>142</v>
      </c>
      <c r="C56" s="32" t="s">
        <v>143</v>
      </c>
      <c r="D56" s="33">
        <v>45378</v>
      </c>
      <c r="E56" s="34">
        <v>0.66736111111111107</v>
      </c>
      <c r="F56" s="36">
        <v>3213</v>
      </c>
      <c r="G56" s="36">
        <v>-4247</v>
      </c>
      <c r="H56" s="32">
        <v>750</v>
      </c>
      <c r="I56" s="32">
        <v>60</v>
      </c>
      <c r="J56" s="32">
        <v>2001</v>
      </c>
      <c r="K56" s="32">
        <v>50</v>
      </c>
      <c r="L56" s="32">
        <v>15</v>
      </c>
      <c r="M56" s="32">
        <v>150</v>
      </c>
      <c r="N56" s="32">
        <v>80</v>
      </c>
      <c r="O56" s="32">
        <v>400</v>
      </c>
      <c r="P56" s="35">
        <v>3.02</v>
      </c>
      <c r="Q56" s="35">
        <v>3.01</v>
      </c>
      <c r="R56" s="36">
        <v>33</v>
      </c>
      <c r="S56" s="36">
        <v>-9</v>
      </c>
      <c r="T56" s="36">
        <v>2</v>
      </c>
      <c r="U56" s="37">
        <v>0.33932306005406199</v>
      </c>
      <c r="V56" s="37">
        <v>1.72555987853274E-3</v>
      </c>
      <c r="W56" s="37">
        <v>1.0397849067236E-4</v>
      </c>
      <c r="X56" s="37">
        <v>1.66113385615408</v>
      </c>
      <c r="Y56" s="37">
        <v>1.0879163726297099E-5</v>
      </c>
      <c r="Z56" s="37">
        <v>1.198395260514E-2</v>
      </c>
      <c r="AA56" s="38">
        <v>13545.224350472499</v>
      </c>
      <c r="AB56" s="38">
        <v>68.875117775835605</v>
      </c>
      <c r="AC56" s="38">
        <v>39920.242011288603</v>
      </c>
      <c r="AD56" s="39">
        <v>2.8776720272961102E-3</v>
      </c>
      <c r="AE56" s="39">
        <v>1.9767485509822501E-2</v>
      </c>
      <c r="AF56" s="39">
        <v>5.5181557639868199E-2</v>
      </c>
      <c r="AG56" s="39">
        <v>1.59910999584749E-3</v>
      </c>
      <c r="AH56" s="39">
        <v>0.185840656510844</v>
      </c>
      <c r="AI56" s="39">
        <v>6.7590524380222502E-3</v>
      </c>
      <c r="AJ56" s="39">
        <v>7.3938437390824799E-3</v>
      </c>
      <c r="AK56" s="39">
        <v>1.9210367924822998E-2</v>
      </c>
      <c r="AL56" s="39">
        <v>8.8133377815366298E-3</v>
      </c>
      <c r="AM56" s="32">
        <v>6</v>
      </c>
      <c r="AN56" s="32">
        <v>4</v>
      </c>
      <c r="AO56" s="32">
        <v>192004</v>
      </c>
      <c r="AP56" s="32">
        <v>975262</v>
      </c>
      <c r="AQ56" s="40"/>
      <c r="AR56" s="222"/>
      <c r="AS56" s="222"/>
      <c r="AT56" s="40"/>
      <c r="AU56" s="41">
        <f>U56-$U$3</f>
        <v>0.33658768471250389</v>
      </c>
      <c r="AV56" s="41">
        <f>V56*BI56</f>
        <v>8.3720051702319526E-2</v>
      </c>
      <c r="AW56" s="41"/>
      <c r="AY56" s="245">
        <f>AU56^2*6.1453+AU56*6.7708</f>
        <v>2.9751767341105331</v>
      </c>
      <c r="AZ56" s="42"/>
      <c r="BA56" s="42"/>
      <c r="BB56" s="42"/>
      <c r="BC56" s="38">
        <f>AV56*24584</f>
        <v>2058.1737510498233</v>
      </c>
      <c r="BD56" s="38">
        <f>Y56/Y$12*BL$12/$BI$12*$BI56</f>
        <v>44.843093792945893</v>
      </c>
      <c r="BE56" s="38"/>
      <c r="BF56" s="42">
        <f>$X56/X$10*BN$10/$BI$10*$BI56</f>
        <v>6.5923619574773831</v>
      </c>
      <c r="BH56" s="40" t="str">
        <f>'Issy stds'!A4</f>
        <v>M40</v>
      </c>
      <c r="BI56" s="40">
        <f>'Issy stds'!B4</f>
        <v>48.517616075721165</v>
      </c>
      <c r="BJ56" s="40">
        <f>'Issy stds'!C4</f>
        <v>3.07</v>
      </c>
      <c r="BK56" s="40">
        <f>'Issy stds'!D4</f>
        <v>2183</v>
      </c>
      <c r="BL56" s="40"/>
      <c r="BN56" s="40">
        <f>'Issy stds'!E4</f>
        <v>6.7694501201923085</v>
      </c>
    </row>
    <row r="57" spans="1:66" s="32" customFormat="1" hidden="1" x14ac:dyDescent="0.2">
      <c r="A57" s="32" t="s">
        <v>40</v>
      </c>
      <c r="B57" s="32" t="s">
        <v>144</v>
      </c>
      <c r="C57" s="32" t="s">
        <v>145</v>
      </c>
      <c r="D57" s="33">
        <v>45378</v>
      </c>
      <c r="E57" s="34">
        <v>0.6743055555555556</v>
      </c>
      <c r="F57" s="36">
        <v>3789</v>
      </c>
      <c r="G57" s="36">
        <v>5798</v>
      </c>
      <c r="H57" s="32">
        <v>750</v>
      </c>
      <c r="I57" s="32">
        <v>60</v>
      </c>
      <c r="J57" s="32">
        <v>2001</v>
      </c>
      <c r="K57" s="32">
        <v>50</v>
      </c>
      <c r="L57" s="32">
        <v>15</v>
      </c>
      <c r="M57" s="32">
        <v>150</v>
      </c>
      <c r="N57" s="32">
        <v>80</v>
      </c>
      <c r="O57" s="32">
        <v>400</v>
      </c>
      <c r="P57" s="35">
        <v>3.01</v>
      </c>
      <c r="Q57" s="35">
        <v>3</v>
      </c>
      <c r="R57" s="36">
        <v>4</v>
      </c>
      <c r="S57" s="36">
        <v>17</v>
      </c>
      <c r="T57" s="36">
        <v>1</v>
      </c>
      <c r="U57" s="37">
        <v>0.69741348057871899</v>
      </c>
      <c r="V57" s="37">
        <v>6.15230246697501E-4</v>
      </c>
      <c r="W57" s="37">
        <v>1.07017229638944E-4</v>
      </c>
      <c r="X57" s="37">
        <v>1.64531371008852</v>
      </c>
      <c r="Y57" s="37">
        <v>1.21268856623767E-5</v>
      </c>
      <c r="Z57" s="37">
        <v>1.15987081937873E-2</v>
      </c>
      <c r="AA57" s="38">
        <v>28074.827532845698</v>
      </c>
      <c r="AB57" s="38">
        <v>24.775015240787301</v>
      </c>
      <c r="AC57" s="38">
        <v>40261.295916139199</v>
      </c>
      <c r="AD57" s="39">
        <v>5.14821005252871E-3</v>
      </c>
      <c r="AE57" s="39">
        <v>1.32455713656985E-2</v>
      </c>
      <c r="AF57" s="39">
        <v>9.6273341600396106E-2</v>
      </c>
      <c r="AG57" s="39">
        <v>3.4641982304782098E-3</v>
      </c>
      <c r="AH57" s="39">
        <v>0.13719870396338399</v>
      </c>
      <c r="AI57" s="39">
        <v>5.2708635083081696E-3</v>
      </c>
      <c r="AJ57" s="39">
        <v>4.8454277761765096E-3</v>
      </c>
      <c r="AK57" s="39">
        <v>2.0139558288489501E-2</v>
      </c>
      <c r="AL57" s="39">
        <v>9.5258616942212205E-3</v>
      </c>
      <c r="AM57" s="32">
        <v>6</v>
      </c>
      <c r="AN57" s="32">
        <v>4</v>
      </c>
      <c r="AO57" s="32">
        <v>192004</v>
      </c>
      <c r="AP57" s="32">
        <v>975262</v>
      </c>
      <c r="AQ57" s="40"/>
      <c r="AR57" s="222"/>
      <c r="AS57" s="222"/>
      <c r="AT57" s="40"/>
      <c r="AU57" s="41">
        <f>U57-$U$3</f>
        <v>0.69467810523716089</v>
      </c>
      <c r="AV57" s="41">
        <f>V57*BI57</f>
        <v>2.849639239798827E-2</v>
      </c>
      <c r="AW57" s="41"/>
      <c r="AY57" s="245">
        <f>AU57^2*6.1453+AU57*6.7708</f>
        <v>7.6691110697509934</v>
      </c>
      <c r="AZ57" s="42"/>
      <c r="BA57" s="42"/>
      <c r="BB57" s="42"/>
      <c r="BC57" s="38">
        <f>AV57*24584</f>
        <v>700.55531071214364</v>
      </c>
      <c r="BD57" s="38">
        <f>Y57/Y$12*BL$12/$BI$12*$BI57</f>
        <v>47.720181628153085</v>
      </c>
      <c r="BE57" s="38"/>
      <c r="BF57" s="42">
        <f>$X57/X$10*BN$10/$BI$10*$BI57</f>
        <v>6.2335849390374429</v>
      </c>
      <c r="BH57" s="40" t="str">
        <f>'Issy stds'!A9</f>
        <v>M21</v>
      </c>
      <c r="BI57" s="40">
        <f>'Issy stds'!B9</f>
        <v>46.318256540464752</v>
      </c>
      <c r="BJ57" s="40">
        <f>'Issy stds'!C9</f>
        <v>7.56</v>
      </c>
      <c r="BK57" s="40">
        <f>'Issy stds'!D9</f>
        <v>1051</v>
      </c>
      <c r="BL57" s="40"/>
      <c r="BN57" s="40">
        <f>'Issy stds'!E9</f>
        <v>6.4625831330128207</v>
      </c>
    </row>
    <row r="58" spans="1:66" s="32" customFormat="1" hidden="1" x14ac:dyDescent="0.2">
      <c r="A58" s="32" t="s">
        <v>40</v>
      </c>
      <c r="B58" s="32" t="s">
        <v>146</v>
      </c>
      <c r="C58" s="32" t="s">
        <v>147</v>
      </c>
      <c r="D58" s="33">
        <v>45378</v>
      </c>
      <c r="E58" s="34">
        <v>0.68055555555555547</v>
      </c>
      <c r="F58" s="36">
        <v>-4966</v>
      </c>
      <c r="G58" s="36">
        <v>-4388</v>
      </c>
      <c r="H58" s="32">
        <v>750</v>
      </c>
      <c r="I58" s="32">
        <v>60</v>
      </c>
      <c r="J58" s="32">
        <v>2001</v>
      </c>
      <c r="K58" s="32">
        <v>50</v>
      </c>
      <c r="L58" s="32">
        <v>15</v>
      </c>
      <c r="M58" s="32">
        <v>150</v>
      </c>
      <c r="N58" s="32">
        <v>80</v>
      </c>
      <c r="O58" s="32">
        <v>400</v>
      </c>
      <c r="P58" s="35">
        <v>3</v>
      </c>
      <c r="Q58" s="35">
        <v>2.99</v>
      </c>
      <c r="R58" s="36">
        <v>-19</v>
      </c>
      <c r="S58" s="36">
        <v>0</v>
      </c>
      <c r="T58" s="36">
        <v>-1</v>
      </c>
      <c r="U58" s="37">
        <v>4.4891627100918704E-3</v>
      </c>
      <c r="V58" s="37">
        <v>7.0875671343651797E-6</v>
      </c>
      <c r="W58" s="37">
        <v>1.1359687286273701E-4</v>
      </c>
      <c r="X58" s="37">
        <v>1.68645627036594</v>
      </c>
      <c r="Y58" s="37">
        <v>1.2123557139698101E-5</v>
      </c>
      <c r="Z58" s="37">
        <v>1.2315547170772399E-2</v>
      </c>
      <c r="AA58" s="38">
        <v>188.660157827977</v>
      </c>
      <c r="AB58" s="38">
        <v>0.30000000334799998</v>
      </c>
      <c r="AC58" s="38">
        <v>42033.0372779596</v>
      </c>
      <c r="AD58" s="39">
        <v>6.2758032511685598E-3</v>
      </c>
      <c r="AE58" s="39">
        <v>0.408168403872262</v>
      </c>
      <c r="AF58" s="39">
        <v>3.3160694326382197E-2</v>
      </c>
      <c r="AG58" s="39">
        <v>2.7778123116987902E-3</v>
      </c>
      <c r="AH58" s="39">
        <v>0.143499321017175</v>
      </c>
      <c r="AI58" s="39">
        <v>4.7589126844102504E-3</v>
      </c>
      <c r="AJ58" s="39">
        <v>7.1204864004475498E-3</v>
      </c>
      <c r="AK58" s="39">
        <v>0.40824829130757601</v>
      </c>
      <c r="AL58" s="39">
        <v>1.13413627322671E-2</v>
      </c>
      <c r="AM58" s="32">
        <v>6</v>
      </c>
      <c r="AN58" s="32">
        <v>4</v>
      </c>
      <c r="AO58" s="32">
        <v>192004</v>
      </c>
      <c r="AP58" s="32">
        <v>975262</v>
      </c>
      <c r="AQ58" s="40"/>
      <c r="AR58" s="222"/>
      <c r="AS58" s="222"/>
      <c r="AT58" s="40"/>
      <c r="AU58" s="41">
        <f>U58-$U$3</f>
        <v>1.7537873685337605E-3</v>
      </c>
      <c r="AV58" s="41">
        <f>V58*BI58</f>
        <v>3.5558324313110105E-4</v>
      </c>
      <c r="AW58" s="41"/>
      <c r="AY58" s="245">
        <f>AU58^2*6.1453+AU58*6.7708</f>
        <v>1.1893445045073033E-2</v>
      </c>
      <c r="AZ58" s="42"/>
      <c r="BA58" s="42"/>
      <c r="BB58" s="42"/>
      <c r="BC58" s="38">
        <f>AV58*24584</f>
        <v>8.741658449134988</v>
      </c>
      <c r="BD58" s="38">
        <f>Y58/Y$12*BL$12/$BI$12*$BI58</f>
        <v>51.674319488538934</v>
      </c>
      <c r="BE58" s="38"/>
      <c r="BF58" s="42">
        <f>$X58/X$10*BN$10/$BI$10*$BI58</f>
        <v>6.9207975717957089</v>
      </c>
      <c r="BH58" s="40" t="str">
        <f>'Issy stds'!A2</f>
        <v>N72</v>
      </c>
      <c r="BI58" s="40">
        <f>'Issy stds'!B2</f>
        <v>50.17</v>
      </c>
      <c r="BJ58" s="40">
        <f>'Issy stds'!C2</f>
        <v>0</v>
      </c>
      <c r="BK58" s="40">
        <f>'Issy stds'!D2</f>
        <v>0</v>
      </c>
      <c r="BL58" s="40"/>
      <c r="BN58" s="40">
        <f>'Issy stds'!E2</f>
        <v>7</v>
      </c>
    </row>
    <row r="59" spans="1:66" hidden="1" x14ac:dyDescent="0.2"/>
    <row r="60" spans="1:66" x14ac:dyDescent="0.2">
      <c r="BA60" s="13"/>
    </row>
    <row r="61" spans="1:66" x14ac:dyDescent="0.2">
      <c r="AZ61" s="13"/>
      <c r="BA61" s="13"/>
      <c r="BB61" s="13"/>
    </row>
    <row r="62" spans="1:66" s="93" customFormat="1" x14ac:dyDescent="0.2">
      <c r="B62" s="94" t="s">
        <v>486</v>
      </c>
      <c r="D62" s="95"/>
      <c r="E62" s="95"/>
      <c r="F62" s="95"/>
      <c r="G62" s="95"/>
      <c r="P62" s="96"/>
      <c r="Q62" s="96"/>
      <c r="R62" s="95"/>
      <c r="S62" s="95"/>
      <c r="T62" s="95"/>
      <c r="U62" s="97"/>
      <c r="AD62" s="98"/>
      <c r="AE62" s="98"/>
      <c r="AF62" s="98"/>
      <c r="AG62" s="98"/>
      <c r="AH62" s="98"/>
      <c r="AI62" s="98"/>
      <c r="AJ62" s="98"/>
      <c r="AK62" s="98"/>
      <c r="AL62" s="98"/>
      <c r="AM62" s="97"/>
      <c r="AN62" s="97"/>
      <c r="AO62" s="97"/>
      <c r="AP62" s="97"/>
      <c r="AQ62" s="97"/>
      <c r="AR62" s="225"/>
      <c r="AS62" s="225"/>
      <c r="AT62" s="97"/>
      <c r="AU62" s="97"/>
      <c r="AX62" s="238" t="s">
        <v>782</v>
      </c>
      <c r="AY62" s="249">
        <v>48</v>
      </c>
      <c r="AZ62" s="93">
        <v>62</v>
      </c>
      <c r="BA62" s="93">
        <v>65</v>
      </c>
      <c r="BB62" s="93">
        <v>74</v>
      </c>
      <c r="BC62" s="238" t="s">
        <v>700</v>
      </c>
      <c r="BD62" s="93">
        <v>48</v>
      </c>
      <c r="BE62" s="93">
        <v>48</v>
      </c>
      <c r="BF62" s="238" t="s">
        <v>700</v>
      </c>
    </row>
    <row r="63" spans="1:66" s="101" customFormat="1" x14ac:dyDescent="0.2">
      <c r="B63" s="102"/>
      <c r="D63" s="103"/>
      <c r="E63" s="103"/>
      <c r="F63" s="103"/>
      <c r="G63" s="103"/>
      <c r="P63" s="104"/>
      <c r="Q63" s="104"/>
      <c r="R63" s="103"/>
      <c r="S63" s="103"/>
      <c r="T63" s="103"/>
      <c r="U63" s="105"/>
      <c r="AD63" s="106"/>
      <c r="AE63" s="106"/>
      <c r="AF63" s="106"/>
      <c r="AG63" s="106"/>
      <c r="AH63" s="106"/>
      <c r="AI63" s="106"/>
      <c r="AJ63" s="106"/>
      <c r="AK63" s="106"/>
      <c r="AL63" s="106"/>
      <c r="AM63" s="105"/>
      <c r="AN63" s="105"/>
      <c r="AO63" s="105"/>
      <c r="AP63" s="105"/>
      <c r="AQ63" s="105"/>
      <c r="AR63" s="226"/>
      <c r="AS63" s="226"/>
      <c r="AT63" s="105"/>
      <c r="AU63" s="105"/>
      <c r="AY63" s="250">
        <f>AVERAGE(AW295,AVERAGE(AW331:AW335))</f>
        <v>7.1590180982524565</v>
      </c>
      <c r="AZ63" s="237">
        <f>$AY63*(($BB63/$AY63-1)/($BB62/$AY62-1)*(AZ62/$AY62-1)+1)</f>
        <v>7.9552234892301099</v>
      </c>
      <c r="BA63" s="237">
        <f>$AY63*(($BB63/$AY63-1)/($BB62/$AY62-1)*(BA62/$AY62-1)+1)</f>
        <v>8.1258389301538916</v>
      </c>
      <c r="BB63" s="237">
        <f>AVERAGE(AW346:AW352)</f>
        <v>8.637685252925241</v>
      </c>
      <c r="BC63" s="101">
        <f>BK338/AVERAGE(AV338:AV340)</f>
        <v>25242.001458089358</v>
      </c>
      <c r="BH63" s="101" t="str">
        <f>'ND70'!$A$1</f>
        <v>Sample #</v>
      </c>
      <c r="BI63" s="101" t="str">
        <f>'ND70'!$D$1</f>
        <v>SiO2</v>
      </c>
      <c r="BJ63" s="101" t="str">
        <f>'ND70'!$O$1</f>
        <v>H2O</v>
      </c>
      <c r="BK63" s="101" t="str">
        <f>'ND70'!$Q$1</f>
        <v>CO2 (ppm)</v>
      </c>
      <c r="BL63" s="101" t="str">
        <f>'ND70'!$U$1</f>
        <v>Cl (ppm)</v>
      </c>
      <c r="BM63" s="101" t="str">
        <f>'ND70'!$W$1</f>
        <v>F (ppm)</v>
      </c>
      <c r="BN63" s="101" t="str">
        <f>'ND70'!$I$1</f>
        <v>MgO</v>
      </c>
    </row>
    <row r="64" spans="1:66" s="107" customFormat="1" x14ac:dyDescent="0.2">
      <c r="A64" s="107" t="s">
        <v>155</v>
      </c>
      <c r="B64" s="107" t="s">
        <v>156</v>
      </c>
      <c r="C64" s="107" t="s">
        <v>157</v>
      </c>
      <c r="D64" s="108">
        <v>45747</v>
      </c>
      <c r="E64" s="109">
        <v>0.39305555555555555</v>
      </c>
      <c r="F64" s="111">
        <v>5856</v>
      </c>
      <c r="G64" s="111">
        <v>-3048</v>
      </c>
      <c r="H64" s="107">
        <v>750</v>
      </c>
      <c r="I64" s="107">
        <v>36</v>
      </c>
      <c r="J64" s="107">
        <v>2001</v>
      </c>
      <c r="K64" s="107">
        <v>50</v>
      </c>
      <c r="L64" s="107">
        <v>15</v>
      </c>
      <c r="M64" s="107">
        <v>400</v>
      </c>
      <c r="N64" s="107">
        <v>80</v>
      </c>
      <c r="O64" s="107">
        <v>400</v>
      </c>
      <c r="P64" s="110">
        <v>3.14</v>
      </c>
      <c r="Q64" s="110">
        <v>3.13</v>
      </c>
      <c r="R64" s="111">
        <v>-17</v>
      </c>
      <c r="S64" s="111">
        <v>5</v>
      </c>
      <c r="T64" s="111">
        <v>-29</v>
      </c>
      <c r="U64" s="112">
        <v>5.8821550645217499E-3</v>
      </c>
      <c r="V64" s="112">
        <v>7.2861503425792398E-7</v>
      </c>
      <c r="W64" s="112">
        <v>2.9519525952800399E-5</v>
      </c>
      <c r="X64" s="112">
        <v>2.0352431992814499</v>
      </c>
      <c r="Y64" s="112">
        <v>7.2775783149344098E-6</v>
      </c>
      <c r="Z64" s="112">
        <v>1.3157686345077101E-2</v>
      </c>
      <c r="AA64" s="113">
        <v>202.974822099752</v>
      </c>
      <c r="AB64" s="113">
        <v>2.5000000062E-2</v>
      </c>
      <c r="AC64" s="113">
        <v>34507.757337995201</v>
      </c>
      <c r="AD64" s="114">
        <v>1.12639782868272E-2</v>
      </c>
      <c r="AE64" s="114">
        <v>1</v>
      </c>
      <c r="AF64" s="114">
        <v>0.149773116315772</v>
      </c>
      <c r="AG64" s="114">
        <v>3.7139069736425098E-3</v>
      </c>
      <c r="AH64" s="114">
        <v>0.24965989853831799</v>
      </c>
      <c r="AI64" s="114">
        <v>9.6119149345997492E-3</v>
      </c>
      <c r="AJ64" s="114">
        <v>1.10637208739811E-2</v>
      </c>
      <c r="AK64" s="114">
        <v>1</v>
      </c>
      <c r="AL64" s="114">
        <v>3.5495200643217602E-3</v>
      </c>
      <c r="AM64" s="107">
        <v>6</v>
      </c>
      <c r="AN64" s="107">
        <v>4</v>
      </c>
      <c r="AO64" s="107">
        <v>191201</v>
      </c>
      <c r="AP64" s="107">
        <v>974731</v>
      </c>
      <c r="AQ64" s="115"/>
      <c r="AR64" s="111">
        <v>203</v>
      </c>
      <c r="AS64" s="111">
        <v>2.5000000000000001E-2</v>
      </c>
      <c r="AT64" s="115"/>
      <c r="AU64" s="116">
        <f>(AA64-AR64)/AC64</f>
        <v>-7.2963015247223651E-7</v>
      </c>
      <c r="AV64" s="116">
        <f>(AB64-AS64)/AC64*BI64</f>
        <v>8.9996574211594084E-14</v>
      </c>
      <c r="AW64" s="116"/>
      <c r="AY64" s="245">
        <f>$AU64*AY$63</f>
        <v>-5.2234354665794404E-6</v>
      </c>
      <c r="AZ64" s="117">
        <f t="shared" ref="AZ64:BB67" si="15">$AU64*AZ$63</f>
        <v>-5.8043709273976828E-6</v>
      </c>
      <c r="BA64" s="117">
        <f t="shared" si="15"/>
        <v>-5.9288570975730193E-6</v>
      </c>
      <c r="BB64" s="117">
        <f t="shared" si="15"/>
        <v>-6.3023156080990322E-6</v>
      </c>
      <c r="BC64" s="113">
        <f>AV64*$BC$63</f>
        <v>2.2716936574721048E-9</v>
      </c>
      <c r="BD64" s="113">
        <f>Y64/Y$66*BL$66/$BI$66*$BI64</f>
        <v>12.702551661491885</v>
      </c>
      <c r="BE64" s="113">
        <f>W64/W$66*BM$66/$BI$66*$BI64</f>
        <v>12.749661042810676</v>
      </c>
      <c r="BF64" s="117">
        <f>$X64/X$10*BN$10/$BI$10*$BI64</f>
        <v>8.3388143495435347</v>
      </c>
      <c r="BH64" s="218" t="str">
        <f>'ND70'!$A$2</f>
        <v>ND 70_ Degassed</v>
      </c>
      <c r="BI64" s="115">
        <f>'ND70'!$D$2</f>
        <v>50.09</v>
      </c>
      <c r="BJ64" s="115">
        <v>0</v>
      </c>
      <c r="BK64" s="115">
        <v>0</v>
      </c>
      <c r="BL64" s="115">
        <f>'ND70'!$U$2</f>
        <v>11</v>
      </c>
      <c r="BM64" s="107">
        <f>'ND70'!$W$2</f>
        <v>15</v>
      </c>
      <c r="BN64" s="115">
        <f>'ND70'!$I$2</f>
        <v>8.7799999999999994</v>
      </c>
    </row>
    <row r="65" spans="1:71" s="107" customFormat="1" x14ac:dyDescent="0.2">
      <c r="A65" s="107" t="s">
        <v>155</v>
      </c>
      <c r="B65" s="107" t="s">
        <v>637</v>
      </c>
      <c r="C65" s="107" t="s">
        <v>158</v>
      </c>
      <c r="D65" s="108">
        <v>45747</v>
      </c>
      <c r="E65" s="109">
        <v>0.4</v>
      </c>
      <c r="F65" s="111">
        <v>4967</v>
      </c>
      <c r="G65" s="111">
        <v>820</v>
      </c>
      <c r="H65" s="107">
        <v>750</v>
      </c>
      <c r="I65" s="107">
        <v>36</v>
      </c>
      <c r="J65" s="107">
        <v>2001</v>
      </c>
      <c r="K65" s="107">
        <v>50</v>
      </c>
      <c r="L65" s="107">
        <v>15</v>
      </c>
      <c r="M65" s="107">
        <v>400</v>
      </c>
      <c r="N65" s="107">
        <v>80</v>
      </c>
      <c r="O65" s="107">
        <v>400</v>
      </c>
      <c r="P65" s="110">
        <v>3.13</v>
      </c>
      <c r="Q65" s="110">
        <v>3.13</v>
      </c>
      <c r="R65" s="111">
        <v>1</v>
      </c>
      <c r="S65" s="111">
        <v>3</v>
      </c>
      <c r="T65" s="111">
        <v>-26</v>
      </c>
      <c r="U65" s="112">
        <v>0.50279092490063304</v>
      </c>
      <c r="V65" s="112">
        <v>3.12051964721138E-3</v>
      </c>
      <c r="W65" s="112">
        <v>1.0379526995017201E-2</v>
      </c>
      <c r="X65" s="112">
        <v>2.2843764540319902</v>
      </c>
      <c r="Y65" s="112">
        <v>5.7500870568550396E-4</v>
      </c>
      <c r="Z65" s="112">
        <v>1.29285720107067E-2</v>
      </c>
      <c r="AA65" s="113">
        <v>16265.934058516699</v>
      </c>
      <c r="AB65" s="113">
        <v>100.92525294742801</v>
      </c>
      <c r="AC65" s="113">
        <v>32354.3176772716</v>
      </c>
      <c r="AD65" s="114">
        <v>5.6182786231430103E-3</v>
      </c>
      <c r="AE65" s="114">
        <v>2.5776429510176599E-2</v>
      </c>
      <c r="AF65" s="114">
        <v>3.4411048301461897E-2</v>
      </c>
      <c r="AG65" s="114">
        <v>3.42788740028385E-3</v>
      </c>
      <c r="AH65" s="114">
        <v>5.8409306961599503E-2</v>
      </c>
      <c r="AI65" s="114">
        <v>7.5419587653983598E-3</v>
      </c>
      <c r="AJ65" s="114">
        <v>2.3133665277307301E-3</v>
      </c>
      <c r="AK65" s="114">
        <v>2.11057464764999E-2</v>
      </c>
      <c r="AL65" s="114">
        <v>6.0081883587150501E-3</v>
      </c>
      <c r="AM65" s="107">
        <v>6</v>
      </c>
      <c r="AN65" s="107">
        <v>4</v>
      </c>
      <c r="AO65" s="107">
        <v>191201</v>
      </c>
      <c r="AP65" s="107">
        <v>974731</v>
      </c>
      <c r="AQ65" s="115"/>
      <c r="AR65" s="111">
        <v>203</v>
      </c>
      <c r="AS65" s="111">
        <v>2.5000000000000001E-2</v>
      </c>
      <c r="AT65" s="115"/>
      <c r="AU65" s="116">
        <f>(AA65-AR65)/AC65</f>
        <v>0.49646956609443993</v>
      </c>
      <c r="AV65" s="116">
        <f>(AB65-AS65)/AC65*BI65</f>
        <v>0.1548074234255557</v>
      </c>
      <c r="AW65" s="116">
        <f>BJ65/AU65</f>
        <v>6.2239464632404289</v>
      </c>
      <c r="AY65" s="245">
        <f>$AU65*AY$63</f>
        <v>3.5542346089016394</v>
      </c>
      <c r="AZ65" s="117">
        <f t="shared" si="15"/>
        <v>3.9495263538823693</v>
      </c>
      <c r="BA65" s="117">
        <f t="shared" si="15"/>
        <v>4.0342317278068105</v>
      </c>
      <c r="BB65" s="117">
        <f t="shared" si="15"/>
        <v>4.2883478495801368</v>
      </c>
      <c r="BC65" s="113">
        <f>AV65*$BC$63</f>
        <v>3907.6492078309338</v>
      </c>
      <c r="BD65" s="113">
        <f>Y65/Y$66*BL$66/$BI$66*$BI65</f>
        <v>994.62470754475237</v>
      </c>
      <c r="BE65" s="113">
        <f>W65/W$66*BM$66/$BI$66*$BI65</f>
        <v>4442.7058925154643</v>
      </c>
      <c r="BF65" s="117">
        <f>$X65/X$10*BN$10/$BI$10*$BI65</f>
        <v>9.2754803357655895</v>
      </c>
      <c r="BH65" s="218" t="str">
        <f>'ND70'!$A$5</f>
        <v>ND70-3-01</v>
      </c>
      <c r="BI65" s="115">
        <f>'ND70'!$D$5</f>
        <v>49.64</v>
      </c>
      <c r="BJ65" s="115">
        <f>'ND70'!$O$5</f>
        <v>3.09</v>
      </c>
      <c r="BK65" s="115">
        <f>'ND70'!$Q$5</f>
        <v>2637</v>
      </c>
      <c r="BL65" s="115">
        <f>'ND70'!$U$5</f>
        <v>984</v>
      </c>
      <c r="BM65" s="107">
        <f>'ND70'!$W$5</f>
        <v>803</v>
      </c>
      <c r="BN65" s="115">
        <f>'ND70'!$I$5</f>
        <v>9.06</v>
      </c>
      <c r="BR65" s="219" t="s">
        <v>644</v>
      </c>
      <c r="BS65" s="26">
        <f>8.5/6.8</f>
        <v>1.25</v>
      </c>
    </row>
    <row r="66" spans="1:71" s="107" customFormat="1" x14ac:dyDescent="0.2">
      <c r="A66" s="107" t="s">
        <v>155</v>
      </c>
      <c r="B66" s="107" t="s">
        <v>159</v>
      </c>
      <c r="C66" s="107" t="s">
        <v>160</v>
      </c>
      <c r="D66" s="108">
        <v>45747</v>
      </c>
      <c r="E66" s="109">
        <v>0.40625</v>
      </c>
      <c r="F66" s="111">
        <v>-5117</v>
      </c>
      <c r="G66" s="111">
        <v>1593</v>
      </c>
      <c r="H66" s="107">
        <v>750</v>
      </c>
      <c r="I66" s="107">
        <v>36</v>
      </c>
      <c r="J66" s="107">
        <v>2001</v>
      </c>
      <c r="K66" s="107">
        <v>50</v>
      </c>
      <c r="L66" s="107">
        <v>15</v>
      </c>
      <c r="M66" s="107">
        <v>400</v>
      </c>
      <c r="N66" s="107">
        <v>80</v>
      </c>
      <c r="O66" s="107">
        <v>400</v>
      </c>
      <c r="P66" s="110">
        <v>3.14</v>
      </c>
      <c r="Q66" s="110">
        <v>3.13</v>
      </c>
      <c r="R66" s="111">
        <v>-4</v>
      </c>
      <c r="S66" s="111">
        <v>5</v>
      </c>
      <c r="T66" s="111">
        <v>-24</v>
      </c>
      <c r="U66" s="112">
        <v>0.90330115729236005</v>
      </c>
      <c r="V66" s="112">
        <v>1.15490360789747E-2</v>
      </c>
      <c r="W66" s="112">
        <v>2.2902565801799099E-2</v>
      </c>
      <c r="X66" s="112">
        <v>2.09511174349722</v>
      </c>
      <c r="Y66" s="112">
        <v>7.0010063686545797E-3</v>
      </c>
      <c r="Z66" s="112">
        <v>1.3616049352929999E-2</v>
      </c>
      <c r="AA66" s="113">
        <v>30991.392243478302</v>
      </c>
      <c r="AB66" s="113">
        <v>396.22889628381898</v>
      </c>
      <c r="AC66" s="113">
        <v>34311.047798084903</v>
      </c>
      <c r="AD66" s="114">
        <v>5.5945070935518298E-3</v>
      </c>
      <c r="AE66" s="114">
        <v>1.6409534320725502E-2</v>
      </c>
      <c r="AF66" s="114">
        <v>2.0870221166060701E-2</v>
      </c>
      <c r="AG66" s="114">
        <v>7.7621964439003798E-3</v>
      </c>
      <c r="AH66" s="114">
        <v>3.0171402540966799E-2</v>
      </c>
      <c r="AI66" s="114">
        <v>1.53244910959757E-2</v>
      </c>
      <c r="AJ66" s="114">
        <v>3.68907682047069E-3</v>
      </c>
      <c r="AK66" s="114">
        <v>1.5449955391484501E-2</v>
      </c>
      <c r="AL66" s="114">
        <v>4.6260395951315501E-3</v>
      </c>
      <c r="AM66" s="107">
        <v>6</v>
      </c>
      <c r="AN66" s="107">
        <v>4</v>
      </c>
      <c r="AO66" s="107">
        <v>191201</v>
      </c>
      <c r="AP66" s="107">
        <v>974731</v>
      </c>
      <c r="AQ66" s="115"/>
      <c r="AR66" s="111">
        <v>203</v>
      </c>
      <c r="AS66" s="111">
        <v>2.5000000000000001E-2</v>
      </c>
      <c r="AT66" s="115"/>
      <c r="AU66" s="116">
        <f>(AA66-AR66)/AC66</f>
        <v>0.89733174062952337</v>
      </c>
      <c r="AV66" s="116">
        <f>(AB66-AS66)/AC66*BI66</f>
        <v>0.58187422462965366</v>
      </c>
      <c r="AW66" s="116">
        <f>BJ66/AU66</f>
        <v>7.154544645323754</v>
      </c>
      <c r="AY66" s="245">
        <f>$AU66*AY$63</f>
        <v>6.4240141713031367</v>
      </c>
      <c r="AZ66" s="117">
        <f t="shared" si="15"/>
        <v>7.1384745406877252</v>
      </c>
      <c r="BA66" s="117">
        <f t="shared" si="15"/>
        <v>7.2915731912701354</v>
      </c>
      <c r="BB66" s="117">
        <f t="shared" si="15"/>
        <v>7.7508691430173711</v>
      </c>
      <c r="BC66" s="113">
        <f>AV66*$BC$63</f>
        <v>14687.670026526332</v>
      </c>
      <c r="BD66" s="113">
        <f>Y66/Y$66*BL$66/$BI$66*$BI66</f>
        <v>12293</v>
      </c>
      <c r="BE66" s="113">
        <f>W66/W$66*BM$66/$BI$66*$BI66</f>
        <v>9951</v>
      </c>
      <c r="BF66" s="117">
        <f>$X66/X$10*BN$10/$BI$10*$BI66</f>
        <v>8.6355203245215968</v>
      </c>
      <c r="BH66" s="218" t="str">
        <f>'ND70'!$A$9</f>
        <v>ND70-6-02</v>
      </c>
      <c r="BI66" s="115">
        <f>'ND70'!$D$9</f>
        <v>50.39</v>
      </c>
      <c r="BJ66" s="115">
        <f>'ND70'!$O$9</f>
        <v>6.42</v>
      </c>
      <c r="BK66" s="115">
        <f>'ND70'!$Q$9</f>
        <v>15847</v>
      </c>
      <c r="BL66" s="115">
        <f>'ND70'!$U$9</f>
        <v>12293</v>
      </c>
      <c r="BM66" s="107">
        <f>'ND70'!$W$9</f>
        <v>9951</v>
      </c>
      <c r="BN66" s="115">
        <f>'ND70'!$I$9</f>
        <v>9.41</v>
      </c>
    </row>
    <row r="67" spans="1:71" s="107" customFormat="1" x14ac:dyDescent="0.2">
      <c r="A67" s="107" t="s">
        <v>155</v>
      </c>
      <c r="B67" s="107" t="s">
        <v>161</v>
      </c>
      <c r="C67" s="107" t="s">
        <v>162</v>
      </c>
      <c r="D67" s="108">
        <v>45747</v>
      </c>
      <c r="E67" s="109">
        <v>0.41319444444444442</v>
      </c>
      <c r="F67" s="111">
        <v>4519</v>
      </c>
      <c r="G67" s="111">
        <v>5529</v>
      </c>
      <c r="H67" s="107">
        <v>750</v>
      </c>
      <c r="I67" s="107">
        <v>36</v>
      </c>
      <c r="J67" s="107">
        <v>2001</v>
      </c>
      <c r="K67" s="107">
        <v>50</v>
      </c>
      <c r="L67" s="107">
        <v>15</v>
      </c>
      <c r="M67" s="107">
        <v>400</v>
      </c>
      <c r="N67" s="107">
        <v>80</v>
      </c>
      <c r="O67" s="107">
        <v>400</v>
      </c>
      <c r="P67" s="110">
        <v>3.13</v>
      </c>
      <c r="Q67" s="110">
        <v>3.13</v>
      </c>
      <c r="R67" s="111">
        <v>-11</v>
      </c>
      <c r="S67" s="111">
        <v>-7</v>
      </c>
      <c r="T67" s="111">
        <v>-25</v>
      </c>
      <c r="U67" s="112">
        <v>0.55830038343850596</v>
      </c>
      <c r="V67" s="112">
        <v>3.5486614000938498E-3</v>
      </c>
      <c r="W67" s="112">
        <v>3.7741795603846899E-3</v>
      </c>
      <c r="X67" s="112">
        <v>2.13393504457677</v>
      </c>
      <c r="Y67" s="112">
        <v>1.0875028471378E-3</v>
      </c>
      <c r="Z67" s="112">
        <v>1.27492539106845E-2</v>
      </c>
      <c r="AA67" s="113">
        <v>18451.1317244817</v>
      </c>
      <c r="AB67" s="113">
        <v>117.27534150090101</v>
      </c>
      <c r="AC67" s="113">
        <v>33050.695153464803</v>
      </c>
      <c r="AD67" s="114">
        <v>4.0024932344526502E-3</v>
      </c>
      <c r="AE67" s="114">
        <v>2.09550895890975E-2</v>
      </c>
      <c r="AF67" s="114">
        <v>2.82162392119308E-2</v>
      </c>
      <c r="AG67" s="114">
        <v>3.2012637490933401E-3</v>
      </c>
      <c r="AH67" s="114">
        <v>5.1288321641775603E-2</v>
      </c>
      <c r="AI67" s="114">
        <v>7.0982017058660602E-3</v>
      </c>
      <c r="AJ67" s="114">
        <v>1.64495588310899E-3</v>
      </c>
      <c r="AK67" s="114">
        <v>2.0137591475980401E-2</v>
      </c>
      <c r="AL67" s="114">
        <v>5.0876130429277E-3</v>
      </c>
      <c r="AM67" s="107">
        <v>6</v>
      </c>
      <c r="AN67" s="107">
        <v>4</v>
      </c>
      <c r="AO67" s="107">
        <v>191201</v>
      </c>
      <c r="AP67" s="107">
        <v>974731</v>
      </c>
      <c r="AQ67" s="115"/>
      <c r="AR67" s="111">
        <v>203</v>
      </c>
      <c r="AS67" s="111">
        <v>2.5000000000000001E-2</v>
      </c>
      <c r="AT67" s="115"/>
      <c r="AU67" s="116">
        <f>(AA67-AR67)/AC67</f>
        <v>0.55212550416110362</v>
      </c>
      <c r="AV67" s="116">
        <f>(AB67-AS67)/AC67*BI67</f>
        <v>0.17340623747707234</v>
      </c>
      <c r="AW67" s="116">
        <f>BJ67/AU67</f>
        <v>6.4478093715468621</v>
      </c>
      <c r="AY67" s="245">
        <f>$AU67*AY$63</f>
        <v>3.9526764767961029</v>
      </c>
      <c r="AZ67" s="117">
        <f t="shared" si="15"/>
        <v>4.3922817797054279</v>
      </c>
      <c r="BA67" s="117">
        <f t="shared" si="15"/>
        <v>4.4864829160431405</v>
      </c>
      <c r="BB67" s="117">
        <f t="shared" si="15"/>
        <v>4.7690863250562785</v>
      </c>
      <c r="BC67" s="113">
        <f>AV67*$BC$63</f>
        <v>4377.1204992380499</v>
      </c>
      <c r="BD67" s="113">
        <f>Y67/Y$66*BL$66/$BI$66*$BI67</f>
        <v>1852.3141758395639</v>
      </c>
      <c r="BE67" s="113">
        <f>W67/W$66*BM$66/$BI$66*$BI67</f>
        <v>1590.7135622612113</v>
      </c>
      <c r="BF67" s="117">
        <f>$X67/X$10*BN$10/$BI$10*$BI67</f>
        <v>8.5319706747043469</v>
      </c>
      <c r="BH67" s="218" t="str">
        <f>'ND70'!$A$7</f>
        <v>ND70-4-02</v>
      </c>
      <c r="BI67" s="115">
        <f>'ND70'!$D$7</f>
        <v>48.88</v>
      </c>
      <c r="BJ67" s="115">
        <f>'ND70'!$O$7</f>
        <v>3.56</v>
      </c>
      <c r="BK67" s="115">
        <f>'ND70'!$Q$7</f>
        <v>4214</v>
      </c>
      <c r="BL67" s="115">
        <f>'ND70'!$U$7</f>
        <v>2060</v>
      </c>
      <c r="BM67" s="107">
        <f>'ND70'!$W$7</f>
        <v>1887</v>
      </c>
      <c r="BN67" s="115">
        <f>'ND70'!$I$7</f>
        <v>9.09</v>
      </c>
    </row>
    <row r="68" spans="1:71" x14ac:dyDescent="0.2">
      <c r="D68" s="28"/>
      <c r="E68" s="29"/>
      <c r="U68" s="15"/>
      <c r="V68" s="15"/>
      <c r="W68" s="15"/>
      <c r="X68" s="15"/>
      <c r="Y68" s="15"/>
      <c r="Z68" s="24"/>
      <c r="AA68" s="25"/>
      <c r="AB68" s="25"/>
      <c r="AC68" s="25"/>
      <c r="AM68"/>
      <c r="AN68"/>
      <c r="AO68"/>
      <c r="AP68"/>
      <c r="AR68" s="16"/>
      <c r="AS68" s="16"/>
      <c r="AU68" s="14"/>
      <c r="AV68" s="14"/>
      <c r="AW68" s="14"/>
      <c r="AY68" s="245"/>
      <c r="AZ68" s="13"/>
      <c r="BA68" s="13"/>
      <c r="BB68" s="13"/>
      <c r="BC68" s="3"/>
      <c r="BD68" s="3"/>
      <c r="BE68" s="3"/>
      <c r="BF68" s="13"/>
      <c r="BH68" s="11"/>
      <c r="BI68" s="11"/>
      <c r="BJ68" s="11"/>
      <c r="BK68" s="11"/>
      <c r="BL68" s="11"/>
      <c r="BN68" s="11"/>
    </row>
    <row r="69" spans="1:71" s="32" customFormat="1" x14ac:dyDescent="0.2">
      <c r="A69" s="32" t="s">
        <v>148</v>
      </c>
      <c r="B69" s="32" t="s">
        <v>151</v>
      </c>
      <c r="C69" s="32" t="s">
        <v>152</v>
      </c>
      <c r="D69" s="33">
        <v>45747</v>
      </c>
      <c r="E69" s="34">
        <v>0.45555555555555555</v>
      </c>
      <c r="F69" s="36">
        <v>-5614</v>
      </c>
      <c r="G69" s="36">
        <v>-4076</v>
      </c>
      <c r="H69" s="32">
        <v>750</v>
      </c>
      <c r="I69" s="32">
        <v>36</v>
      </c>
      <c r="J69" s="32">
        <v>2001</v>
      </c>
      <c r="K69" s="32">
        <v>50</v>
      </c>
      <c r="L69" s="32">
        <v>15</v>
      </c>
      <c r="M69" s="32">
        <v>400</v>
      </c>
      <c r="N69" s="32">
        <v>80</v>
      </c>
      <c r="O69" s="32">
        <v>400</v>
      </c>
      <c r="P69" s="35">
        <v>3.13</v>
      </c>
      <c r="Q69" s="35">
        <v>3.13</v>
      </c>
      <c r="R69" s="36">
        <v>51</v>
      </c>
      <c r="S69" s="36">
        <v>27</v>
      </c>
      <c r="T69" s="36">
        <v>-20</v>
      </c>
      <c r="U69" s="37">
        <v>3.0137996880932301E-3</v>
      </c>
      <c r="V69" s="37">
        <v>1.6707316887290799E-5</v>
      </c>
      <c r="W69" s="37">
        <v>7.45918718577433E-5</v>
      </c>
      <c r="X69" s="37">
        <v>1.62872832599947</v>
      </c>
      <c r="Y69" s="37">
        <v>7.4497788644277904E-6</v>
      </c>
      <c r="Z69" s="37">
        <v>1.33527016871593E-2</v>
      </c>
      <c r="AA69" s="38">
        <v>108.417616977279</v>
      </c>
      <c r="AB69" s="38">
        <v>0.60000000929999997</v>
      </c>
      <c r="AC69" s="38">
        <v>35978.331513897399</v>
      </c>
      <c r="AD69" s="39">
        <v>2.3131071713933998E-2</v>
      </c>
      <c r="AE69" s="39">
        <v>0.122607973705394</v>
      </c>
      <c r="AF69" s="39">
        <v>3.8239330565055199E-2</v>
      </c>
      <c r="AG69" s="39">
        <v>4.7108986466455997E-3</v>
      </c>
      <c r="AH69" s="39">
        <v>0.20840721944733101</v>
      </c>
      <c r="AI69" s="39">
        <v>4.88644128217892E-3</v>
      </c>
      <c r="AJ69" s="39">
        <v>2.31690969995468E-2</v>
      </c>
      <c r="AK69" s="39">
        <v>0.117851131586044</v>
      </c>
      <c r="AL69" s="39">
        <v>9.13296037684737E-3</v>
      </c>
      <c r="AM69" s="32">
        <v>6</v>
      </c>
      <c r="AN69" s="32">
        <v>4</v>
      </c>
      <c r="AO69" s="32">
        <v>191201</v>
      </c>
      <c r="AP69" s="32">
        <v>974731</v>
      </c>
      <c r="AQ69" s="40"/>
      <c r="AR69" s="222">
        <v>108</v>
      </c>
      <c r="AS69" s="222">
        <v>0.6</v>
      </c>
      <c r="AT69" s="40"/>
      <c r="AU69" s="41">
        <f t="shared" ref="AU69:AU74" si="16">(AA69-AR69)/AC69</f>
        <v>1.160745814790446E-5</v>
      </c>
      <c r="AV69" s="41">
        <f t="shared" ref="AV69:AV74" si="17">(AB69-AS69)/AC69*BI69</f>
        <v>1.2968389027015769E-11</v>
      </c>
      <c r="AW69" s="41"/>
      <c r="AY69" s="245">
        <f t="shared" ref="AY69:AY74" si="18">$AU69*AY$63</f>
        <v>8.3098002955555976E-5</v>
      </c>
      <c r="AZ69" s="42">
        <f t="shared" ref="AZ69:BB74" si="19">$AU69*AZ$63</f>
        <v>9.2339923708464994E-5</v>
      </c>
      <c r="BA69" s="42">
        <f t="shared" si="19"/>
        <v>9.4320335298374045E-5</v>
      </c>
      <c r="BB69" s="42">
        <f t="shared" si="19"/>
        <v>1.0026157006810129E-4</v>
      </c>
      <c r="BC69" s="38">
        <f t="shared" ref="BC69:BC74" si="20">AV69*$BC$63</f>
        <v>3.2734809472900208E-7</v>
      </c>
      <c r="BD69" s="38">
        <f t="shared" ref="BD69:BD74" si="21">Y69/Y$66*BL$66/$BI$66*$BI69</f>
        <v>13.023884410949696</v>
      </c>
      <c r="BE69" s="38">
        <f t="shared" ref="BE69:BE74" si="22">W69/W$66*BM$66/$BI$66*$BI69</f>
        <v>32.268132759683589</v>
      </c>
      <c r="BF69" s="42">
        <f t="shared" ref="BF69:BF74" si="23">$X69/X$10*BN$10/$BI$10*$BI69</f>
        <v>6.6838964293133527</v>
      </c>
      <c r="BH69" s="40" t="str">
        <f>'Issy stds'!A2</f>
        <v>N72</v>
      </c>
      <c r="BI69" s="40">
        <f>'Issy stds'!B2</f>
        <v>50.17</v>
      </c>
      <c r="BJ69" s="40">
        <f>'Issy stds'!C2</f>
        <v>0</v>
      </c>
      <c r="BK69" s="40">
        <f>'Issy stds'!D2</f>
        <v>0</v>
      </c>
      <c r="BL69" s="40"/>
      <c r="BN69" s="40">
        <f>'Issy stds'!E2</f>
        <v>7</v>
      </c>
    </row>
    <row r="70" spans="1:71" s="32" customFormat="1" x14ac:dyDescent="0.2">
      <c r="A70" s="32" t="s">
        <v>148</v>
      </c>
      <c r="B70" s="32" t="s">
        <v>149</v>
      </c>
      <c r="C70" s="32" t="s">
        <v>150</v>
      </c>
      <c r="D70" s="33">
        <v>45747</v>
      </c>
      <c r="E70" s="34">
        <v>0.44861111111111113</v>
      </c>
      <c r="F70" s="36">
        <v>-934</v>
      </c>
      <c r="G70" s="36">
        <v>-4797</v>
      </c>
      <c r="H70" s="32">
        <v>750</v>
      </c>
      <c r="I70" s="32">
        <v>36</v>
      </c>
      <c r="J70" s="32">
        <v>2001</v>
      </c>
      <c r="K70" s="32">
        <v>50</v>
      </c>
      <c r="L70" s="32">
        <v>15</v>
      </c>
      <c r="M70" s="32">
        <v>400</v>
      </c>
      <c r="N70" s="32">
        <v>80</v>
      </c>
      <c r="O70" s="32">
        <v>400</v>
      </c>
      <c r="P70" s="35">
        <v>3.13</v>
      </c>
      <c r="Q70" s="35">
        <v>3.13</v>
      </c>
      <c r="R70" s="36">
        <v>2</v>
      </c>
      <c r="S70" s="36">
        <v>9</v>
      </c>
      <c r="T70" s="36">
        <v>-20</v>
      </c>
      <c r="U70" s="37">
        <v>0.14251444528391399</v>
      </c>
      <c r="V70" s="37">
        <v>1.16543119909682E-3</v>
      </c>
      <c r="W70" s="37">
        <v>1.06134788458519E-4</v>
      </c>
      <c r="X70" s="37">
        <v>1.57992709638115</v>
      </c>
      <c r="Y70" s="37">
        <v>1.21346381960812E-5</v>
      </c>
      <c r="Z70" s="37">
        <v>1.45846511182615E-2</v>
      </c>
      <c r="AA70" s="38">
        <v>4925.5006353160197</v>
      </c>
      <c r="AB70" s="38">
        <v>40.275040339410502</v>
      </c>
      <c r="AC70" s="38">
        <v>34562.850915901203</v>
      </c>
      <c r="AD70" s="39">
        <v>6.9732935482121304E-3</v>
      </c>
      <c r="AE70" s="39">
        <v>3.1743492502366098E-2</v>
      </c>
      <c r="AF70" s="39">
        <v>8.1650178328107295E-2</v>
      </c>
      <c r="AG70" s="39">
        <v>5.4463584874149098E-3</v>
      </c>
      <c r="AH70" s="39">
        <v>0.21833036612638199</v>
      </c>
      <c r="AI70" s="39">
        <v>8.06912438976576E-3</v>
      </c>
      <c r="AJ70" s="39">
        <v>5.1037779044052003E-3</v>
      </c>
      <c r="AK70" s="39">
        <v>3.04496821431114E-2</v>
      </c>
      <c r="AL70" s="39">
        <v>2.22723989409998E-3</v>
      </c>
      <c r="AM70" s="32">
        <v>6</v>
      </c>
      <c r="AN70" s="32">
        <v>4</v>
      </c>
      <c r="AO70" s="32">
        <v>191201</v>
      </c>
      <c r="AP70" s="32">
        <v>974731</v>
      </c>
      <c r="AQ70" s="40"/>
      <c r="AR70" s="222">
        <v>108</v>
      </c>
      <c r="AS70" s="222">
        <v>0.6</v>
      </c>
      <c r="AT70" s="40"/>
      <c r="AU70" s="41">
        <f t="shared" si="16"/>
        <v>0.1393837749969766</v>
      </c>
      <c r="AV70" s="41">
        <f t="shared" si="17"/>
        <v>5.7164365119239537E-2</v>
      </c>
      <c r="AW70" s="41">
        <f>BJ70/AU70</f>
        <v>4.5916391632661862</v>
      </c>
      <c r="AY70" s="245">
        <f t="shared" si="18"/>
        <v>0.99785096780610372</v>
      </c>
      <c r="AZ70" s="42">
        <f t="shared" si="19"/>
        <v>1.1088290808735128</v>
      </c>
      <c r="BA70" s="42">
        <f t="shared" si="19"/>
        <v>1.132610105102243</v>
      </c>
      <c r="BB70" s="42">
        <f t="shared" si="19"/>
        <v>1.2039531777884347</v>
      </c>
      <c r="BC70" s="38">
        <f t="shared" si="20"/>
        <v>1442.9429876905967</v>
      </c>
      <c r="BD70" s="38">
        <f t="shared" si="21"/>
        <v>21.057046108700106</v>
      </c>
      <c r="BE70" s="38">
        <f t="shared" si="22"/>
        <v>45.573622693326058</v>
      </c>
      <c r="BF70" s="42">
        <f t="shared" si="23"/>
        <v>6.435637508055013</v>
      </c>
      <c r="BH70" s="40" t="str">
        <f>'Issy stds'!A3</f>
        <v>M5</v>
      </c>
      <c r="BI70" s="44">
        <f>'Issy stds'!B3</f>
        <v>49.798649539262826</v>
      </c>
      <c r="BJ70" s="40">
        <f>'Issy stds'!C3</f>
        <v>0.64</v>
      </c>
      <c r="BK70" s="40">
        <f>'Issy stds'!D3</f>
        <v>990</v>
      </c>
      <c r="BL70" s="40"/>
      <c r="BN70" s="44">
        <f>'Issy stds'!E3</f>
        <v>6.9481870993589743</v>
      </c>
    </row>
    <row r="71" spans="1:71" s="32" customFormat="1" x14ac:dyDescent="0.2">
      <c r="A71" s="32" t="s">
        <v>148</v>
      </c>
      <c r="B71" s="32" t="s">
        <v>153</v>
      </c>
      <c r="C71" s="32" t="s">
        <v>154</v>
      </c>
      <c r="D71" s="33">
        <v>45747</v>
      </c>
      <c r="E71" s="34">
        <v>0.46180555555555558</v>
      </c>
      <c r="F71" s="36">
        <v>3178</v>
      </c>
      <c r="G71" s="36">
        <v>-4643</v>
      </c>
      <c r="H71" s="32">
        <v>750</v>
      </c>
      <c r="I71" s="32">
        <v>36</v>
      </c>
      <c r="J71" s="32">
        <v>2001</v>
      </c>
      <c r="K71" s="32">
        <v>50</v>
      </c>
      <c r="L71" s="32">
        <v>15</v>
      </c>
      <c r="M71" s="32">
        <v>400</v>
      </c>
      <c r="N71" s="32">
        <v>80</v>
      </c>
      <c r="O71" s="32">
        <v>400</v>
      </c>
      <c r="P71" s="35">
        <v>3.13</v>
      </c>
      <c r="Q71" s="35">
        <v>3.13</v>
      </c>
      <c r="R71" s="36">
        <v>-34</v>
      </c>
      <c r="S71" s="36">
        <v>10</v>
      </c>
      <c r="T71" s="36">
        <v>-23</v>
      </c>
      <c r="U71" s="37">
        <v>0.51246409489825195</v>
      </c>
      <c r="V71" s="37">
        <v>2.1176295774067298E-3</v>
      </c>
      <c r="W71" s="37">
        <v>1.0714080298312299E-4</v>
      </c>
      <c r="X71" s="37">
        <v>1.5893971416777199</v>
      </c>
      <c r="Y71" s="37">
        <v>1.2476011823439701E-5</v>
      </c>
      <c r="Z71" s="37">
        <v>1.50846040483239E-2</v>
      </c>
      <c r="AA71" s="38">
        <v>17824.458429632901</v>
      </c>
      <c r="AB71" s="38">
        <v>73.675134860601204</v>
      </c>
      <c r="AC71" s="38">
        <v>34786.236689786201</v>
      </c>
      <c r="AD71" s="39">
        <v>7.9107570249312299E-3</v>
      </c>
      <c r="AE71" s="39">
        <v>2.2100628484656399E-2</v>
      </c>
      <c r="AF71" s="39">
        <v>4.6600407696451601E-2</v>
      </c>
      <c r="AG71" s="39">
        <v>5.15485027589633E-3</v>
      </c>
      <c r="AH71" s="39">
        <v>0.15228778917918201</v>
      </c>
      <c r="AI71" s="39">
        <v>8.7451074742279696E-3</v>
      </c>
      <c r="AJ71" s="39">
        <v>2.6866325788984799E-3</v>
      </c>
      <c r="AK71" s="39">
        <v>2.4671633385251201E-2</v>
      </c>
      <c r="AL71" s="39">
        <v>5.2942950834759901E-3</v>
      </c>
      <c r="AM71" s="32">
        <v>6</v>
      </c>
      <c r="AN71" s="32">
        <v>4</v>
      </c>
      <c r="AO71" s="32">
        <v>191201</v>
      </c>
      <c r="AP71" s="32">
        <v>974731</v>
      </c>
      <c r="AQ71" s="40"/>
      <c r="AR71" s="222">
        <v>108</v>
      </c>
      <c r="AS71" s="222">
        <v>0.6</v>
      </c>
      <c r="AT71" s="40"/>
      <c r="AU71" s="41">
        <f t="shared" si="16"/>
        <v>0.50929505791682084</v>
      </c>
      <c r="AV71" s="41">
        <f t="shared" si="17"/>
        <v>0.10192052016046889</v>
      </c>
      <c r="AW71" s="41">
        <f>BJ71/AU71</f>
        <v>6.0279398990386408</v>
      </c>
      <c r="AY71" s="245">
        <f t="shared" si="18"/>
        <v>3.6460525369770536</v>
      </c>
      <c r="AZ71" s="42">
        <f t="shared" si="19"/>
        <v>4.0515560076887027</v>
      </c>
      <c r="BA71" s="42">
        <f t="shared" si="19"/>
        <v>4.1384496085554838</v>
      </c>
      <c r="BB71" s="42">
        <f t="shared" si="19"/>
        <v>4.3991304111558298</v>
      </c>
      <c r="BC71" s="38">
        <f t="shared" si="20"/>
        <v>2572.6779184997818</v>
      </c>
      <c r="BD71" s="38">
        <f t="shared" si="21"/>
        <v>21.092510878549422</v>
      </c>
      <c r="BE71" s="38">
        <f t="shared" si="22"/>
        <v>44.822139073121505</v>
      </c>
      <c r="BF71" s="42">
        <f t="shared" si="23"/>
        <v>6.3076682311311609</v>
      </c>
      <c r="BH71" s="40" t="str">
        <f>'Issy stds'!A4</f>
        <v>M40</v>
      </c>
      <c r="BI71" s="44">
        <f>'Issy stds'!B4</f>
        <v>48.517616075721165</v>
      </c>
      <c r="BJ71" s="40">
        <f>'Issy stds'!C4</f>
        <v>3.07</v>
      </c>
      <c r="BK71" s="40">
        <f>'Issy stds'!D4</f>
        <v>2183</v>
      </c>
      <c r="BL71" s="40"/>
      <c r="BN71" s="44">
        <f>'Issy stds'!E4</f>
        <v>6.7694501201923085</v>
      </c>
    </row>
    <row r="72" spans="1:71" s="32" customFormat="1" x14ac:dyDescent="0.2">
      <c r="A72" s="32" t="s">
        <v>148</v>
      </c>
      <c r="B72" s="32" t="s">
        <v>271</v>
      </c>
      <c r="C72" s="32" t="s">
        <v>272</v>
      </c>
      <c r="D72" s="33">
        <v>45747</v>
      </c>
      <c r="E72" s="34">
        <v>0.49166666666666664</v>
      </c>
      <c r="F72" s="36">
        <v>4409</v>
      </c>
      <c r="G72" s="36">
        <v>5579</v>
      </c>
      <c r="H72" s="32">
        <v>750</v>
      </c>
      <c r="I72" s="32">
        <v>36</v>
      </c>
      <c r="J72" s="32">
        <v>2001</v>
      </c>
      <c r="K72" s="32">
        <v>50</v>
      </c>
      <c r="L72" s="32">
        <v>15</v>
      </c>
      <c r="M72" s="32">
        <v>400</v>
      </c>
      <c r="N72" s="32">
        <v>80</v>
      </c>
      <c r="O72" s="32">
        <v>400</v>
      </c>
      <c r="P72" s="35">
        <v>3.12</v>
      </c>
      <c r="Q72" s="35">
        <v>3.12</v>
      </c>
      <c r="R72" s="36">
        <v>9</v>
      </c>
      <c r="S72" s="36">
        <v>-5</v>
      </c>
      <c r="T72" s="36">
        <v>-25</v>
      </c>
      <c r="U72" s="37">
        <v>1.04843509103606</v>
      </c>
      <c r="V72" s="37">
        <v>7.6646272728332404E-4</v>
      </c>
      <c r="W72" s="37">
        <v>1.06361576081434E-4</v>
      </c>
      <c r="X72" s="37">
        <v>1.5638344475868799</v>
      </c>
      <c r="Y72" s="37">
        <v>1.21165515541778E-5</v>
      </c>
      <c r="Z72" s="37">
        <v>1.5110686018875601E-2</v>
      </c>
      <c r="AA72" s="38">
        <v>36355.128682862902</v>
      </c>
      <c r="AB72" s="38">
        <v>26.600017642979701</v>
      </c>
      <c r="AC72" s="38">
        <v>34686.445990832202</v>
      </c>
      <c r="AD72" s="39">
        <v>1.0687737508971999E-2</v>
      </c>
      <c r="AE72" s="39">
        <v>3.6305232749719203E-2</v>
      </c>
      <c r="AF72" s="39">
        <v>9.7417117614268106E-2</v>
      </c>
      <c r="AG72" s="39">
        <v>4.5126894971575298E-3</v>
      </c>
      <c r="AH72" s="39">
        <v>0.24262306139846701</v>
      </c>
      <c r="AI72" s="39">
        <v>3.3643694716301801E-3</v>
      </c>
      <c r="AJ72" s="39">
        <v>1.29199408949014E-3</v>
      </c>
      <c r="AK72" s="39">
        <v>4.2588113006394701E-2</v>
      </c>
      <c r="AL72" s="39">
        <v>9.7731003766443007E-3</v>
      </c>
      <c r="AM72" s="32">
        <v>6</v>
      </c>
      <c r="AN72" s="32">
        <v>4</v>
      </c>
      <c r="AO72" s="32">
        <v>191201</v>
      </c>
      <c r="AP72" s="32">
        <v>974731</v>
      </c>
      <c r="AQ72" s="40"/>
      <c r="AR72" s="222">
        <v>108</v>
      </c>
      <c r="AS72" s="222">
        <v>0.6</v>
      </c>
      <c r="AT72" s="40"/>
      <c r="AU72" s="41">
        <f t="shared" si="16"/>
        <v>1.0449940213662476</v>
      </c>
      <c r="AV72" s="41">
        <f t="shared" si="17"/>
        <v>3.4718906848007415E-2</v>
      </c>
      <c r="AW72" s="41">
        <f>BJ72/AU72</f>
        <v>7.2344911505961473</v>
      </c>
      <c r="AY72" s="245">
        <f t="shared" si="18"/>
        <v>7.4811311115265813</v>
      </c>
      <c r="AZ72" s="42">
        <f t="shared" si="19"/>
        <v>8.3131609848778041</v>
      </c>
      <c r="BA72" s="42">
        <f t="shared" si="19"/>
        <v>8.4914531005959226</v>
      </c>
      <c r="BB72" s="42">
        <f t="shared" si="19"/>
        <v>9.0263294477502818</v>
      </c>
      <c r="BC72" s="38">
        <f t="shared" si="20"/>
        <v>876.37469728067174</v>
      </c>
      <c r="BD72" s="38">
        <f t="shared" si="21"/>
        <v>19.556191838044388</v>
      </c>
      <c r="BE72" s="38">
        <f t="shared" si="22"/>
        <v>42.479089183742403</v>
      </c>
      <c r="BF72" s="42">
        <f t="shared" si="23"/>
        <v>5.9248852056918953</v>
      </c>
      <c r="BH72" s="40" t="s">
        <v>61</v>
      </c>
      <c r="BI72" s="44">
        <v>46.318256540464752</v>
      </c>
      <c r="BJ72" s="40">
        <v>7.56</v>
      </c>
      <c r="BK72" s="40">
        <v>1051</v>
      </c>
      <c r="BL72" s="40"/>
      <c r="BN72" s="44">
        <v>6.4625831330128207</v>
      </c>
    </row>
    <row r="73" spans="1:71" s="32" customFormat="1" x14ac:dyDescent="0.2">
      <c r="A73" s="32" t="s">
        <v>148</v>
      </c>
      <c r="B73" s="32" t="s">
        <v>273</v>
      </c>
      <c r="C73" s="32" t="s">
        <v>274</v>
      </c>
      <c r="D73" s="33">
        <v>45747</v>
      </c>
      <c r="E73" s="34">
        <v>0.49791666666666667</v>
      </c>
      <c r="F73" s="36">
        <v>76</v>
      </c>
      <c r="G73" s="36">
        <v>6329</v>
      </c>
      <c r="H73" s="32">
        <v>750</v>
      </c>
      <c r="I73" s="32">
        <v>36</v>
      </c>
      <c r="J73" s="32">
        <v>2001</v>
      </c>
      <c r="K73" s="32">
        <v>50</v>
      </c>
      <c r="L73" s="32">
        <v>15</v>
      </c>
      <c r="M73" s="32">
        <v>400</v>
      </c>
      <c r="N73" s="32">
        <v>80</v>
      </c>
      <c r="O73" s="32">
        <v>400</v>
      </c>
      <c r="P73" s="35">
        <v>3.12</v>
      </c>
      <c r="Q73" s="35">
        <v>3.12</v>
      </c>
      <c r="R73" s="36">
        <v>48</v>
      </c>
      <c r="S73" s="36">
        <v>-3</v>
      </c>
      <c r="T73" s="36">
        <v>-22</v>
      </c>
      <c r="U73" s="37">
        <v>0.14153186090271899</v>
      </c>
      <c r="V73" s="37">
        <v>2.5769804300868803E-4</v>
      </c>
      <c r="W73" s="37">
        <v>9.9392401781134201E-5</v>
      </c>
      <c r="X73" s="37">
        <v>1.5762620236893099</v>
      </c>
      <c r="Y73" s="37">
        <v>1.49335967039331E-5</v>
      </c>
      <c r="Z73" s="37">
        <v>1.4283154319676399E-2</v>
      </c>
      <c r="AA73" s="38">
        <v>5112.9465278458601</v>
      </c>
      <c r="AB73" s="38">
        <v>9.3000021872365206</v>
      </c>
      <c r="AC73" s="38">
        <v>36136.364272157902</v>
      </c>
      <c r="AD73" s="39">
        <v>1.11321777297523E-2</v>
      </c>
      <c r="AE73" s="39">
        <v>8.4650892107602696E-2</v>
      </c>
      <c r="AF73" s="39">
        <v>0.10672055474527101</v>
      </c>
      <c r="AG73" s="39">
        <v>5.8523632714239703E-3</v>
      </c>
      <c r="AH73" s="39">
        <v>0.13458881140201301</v>
      </c>
      <c r="AI73" s="39">
        <v>7.3285560576703901E-3</v>
      </c>
      <c r="AJ73" s="39">
        <v>4.1157039658953802E-3</v>
      </c>
      <c r="AK73" s="39">
        <v>8.1062260447743395E-2</v>
      </c>
      <c r="AL73" s="39">
        <v>9.3747722439323795E-3</v>
      </c>
      <c r="AM73" s="32">
        <v>6</v>
      </c>
      <c r="AN73" s="32">
        <v>4</v>
      </c>
      <c r="AO73" s="32">
        <v>191201</v>
      </c>
      <c r="AP73" s="32">
        <v>974731</v>
      </c>
      <c r="AQ73" s="40"/>
      <c r="AR73" s="222">
        <v>108</v>
      </c>
      <c r="AS73" s="222">
        <v>0.6</v>
      </c>
      <c r="AT73" s="40"/>
      <c r="AU73" s="41">
        <f t="shared" si="16"/>
        <v>0.13850166248467993</v>
      </c>
      <c r="AV73" s="41">
        <f t="shared" si="17"/>
        <v>1.1977346025646856E-2</v>
      </c>
      <c r="AW73" s="41">
        <f>BJ73/AU73</f>
        <v>5.9205065505311358</v>
      </c>
      <c r="AY73" s="245">
        <f t="shared" si="18"/>
        <v>0.99153590836587691</v>
      </c>
      <c r="AZ73" s="42">
        <f t="shared" si="19"/>
        <v>1.1018116786955465</v>
      </c>
      <c r="BA73" s="42">
        <f t="shared" si="19"/>
        <v>1.125442200909047</v>
      </c>
      <c r="BB73" s="42">
        <f t="shared" si="19"/>
        <v>1.1963337675495489</v>
      </c>
      <c r="BC73" s="38">
        <f t="shared" si="20"/>
        <v>302.3321858434187</v>
      </c>
      <c r="BD73" s="38">
        <f t="shared" si="21"/>
        <v>25.888277745598522</v>
      </c>
      <c r="BE73" s="38">
        <f t="shared" si="22"/>
        <v>42.636063834937573</v>
      </c>
      <c r="BF73" s="42">
        <f t="shared" si="23"/>
        <v>6.4143265182307303</v>
      </c>
      <c r="BH73" s="40" t="s">
        <v>60</v>
      </c>
      <c r="BI73" s="44">
        <v>49.749152894631422</v>
      </c>
      <c r="BJ73" s="40">
        <v>0.82</v>
      </c>
      <c r="BK73" s="40">
        <v>175</v>
      </c>
      <c r="BL73" s="40"/>
      <c r="BN73" s="44">
        <v>6.9412810496794881</v>
      </c>
    </row>
    <row r="74" spans="1:71" s="32" customFormat="1" x14ac:dyDescent="0.2">
      <c r="A74" s="32" t="s">
        <v>148</v>
      </c>
      <c r="B74" s="32" t="s">
        <v>275</v>
      </c>
      <c r="C74" s="32" t="s">
        <v>276</v>
      </c>
      <c r="D74" s="33">
        <v>45747</v>
      </c>
      <c r="E74" s="34">
        <v>0.50486111111111109</v>
      </c>
      <c r="F74" s="36">
        <v>3515</v>
      </c>
      <c r="G74" s="36">
        <v>390</v>
      </c>
      <c r="H74" s="32">
        <v>750</v>
      </c>
      <c r="I74" s="32">
        <v>36</v>
      </c>
      <c r="J74" s="32">
        <v>2001</v>
      </c>
      <c r="K74" s="32">
        <v>50</v>
      </c>
      <c r="L74" s="32">
        <v>15</v>
      </c>
      <c r="M74" s="32">
        <v>400</v>
      </c>
      <c r="N74" s="32">
        <v>80</v>
      </c>
      <c r="O74" s="32">
        <v>400</v>
      </c>
      <c r="P74" s="35">
        <v>3.12</v>
      </c>
      <c r="Q74" s="35">
        <v>3.12</v>
      </c>
      <c r="R74" s="36">
        <v>-24</v>
      </c>
      <c r="S74" s="36">
        <v>-45</v>
      </c>
      <c r="T74" s="36">
        <v>-22</v>
      </c>
      <c r="U74" s="37">
        <v>0.51648485882628603</v>
      </c>
      <c r="V74" s="37">
        <v>1.41798010896556E-3</v>
      </c>
      <c r="W74" s="37">
        <v>1.2909088160048001E-4</v>
      </c>
      <c r="X74" s="37">
        <v>1.5841518967199999</v>
      </c>
      <c r="Y74" s="37">
        <v>9.3497184555711502E-6</v>
      </c>
      <c r="Z74" s="37">
        <v>1.49014305998672E-2</v>
      </c>
      <c r="AA74" s="38">
        <v>17510.673623256698</v>
      </c>
      <c r="AB74" s="38">
        <v>48.050057410208701</v>
      </c>
      <c r="AC74" s="38">
        <v>33909.495997501697</v>
      </c>
      <c r="AD74" s="39">
        <v>9.0140286094527004E-3</v>
      </c>
      <c r="AE74" s="39">
        <v>3.5770235540215897E-2</v>
      </c>
      <c r="AF74" s="39">
        <v>5.4842488264544798E-2</v>
      </c>
      <c r="AG74" s="39">
        <v>4.8778988730777103E-3</v>
      </c>
      <c r="AH74" s="39">
        <v>0.14963594025847701</v>
      </c>
      <c r="AI74" s="39">
        <v>1.08774852799669E-2</v>
      </c>
      <c r="AJ74" s="39">
        <v>2.6213843547380198E-3</v>
      </c>
      <c r="AK74" s="39">
        <v>2.9731092953964599E-2</v>
      </c>
      <c r="AL74" s="39">
        <v>6.4781920930950402E-3</v>
      </c>
      <c r="AM74" s="32">
        <v>6</v>
      </c>
      <c r="AN74" s="32">
        <v>4</v>
      </c>
      <c r="AO74" s="32">
        <v>191201</v>
      </c>
      <c r="AP74" s="32">
        <v>974731</v>
      </c>
      <c r="AQ74" s="40"/>
      <c r="AR74" s="222">
        <v>108</v>
      </c>
      <c r="AS74" s="222">
        <v>0.6</v>
      </c>
      <c r="AT74" s="40"/>
      <c r="AU74" s="41">
        <f t="shared" si="16"/>
        <v>0.5132094450633784</v>
      </c>
      <c r="AV74" s="41">
        <f t="shared" si="17"/>
        <v>6.8122825459115272E-2</v>
      </c>
      <c r="AW74" s="41">
        <f>BJ74/AU74</f>
        <v>5.494832620728066</v>
      </c>
      <c r="AY74" s="245">
        <f t="shared" si="18"/>
        <v>3.6740757054028257</v>
      </c>
      <c r="AZ74" s="42">
        <f t="shared" si="19"/>
        <v>4.0826958322629379</v>
      </c>
      <c r="BA74" s="42">
        <f t="shared" si="19"/>
        <v>4.170257288018675</v>
      </c>
      <c r="BB74" s="42">
        <f t="shared" si="19"/>
        <v>4.43294165528589</v>
      </c>
      <c r="BC74" s="38">
        <f t="shared" si="20"/>
        <v>1719.5564595681547</v>
      </c>
      <c r="BD74" s="38">
        <f t="shared" si="21"/>
        <v>15.860936592075641</v>
      </c>
      <c r="BE74" s="38">
        <f t="shared" si="22"/>
        <v>54.188987951539332</v>
      </c>
      <c r="BF74" s="42">
        <f t="shared" si="23"/>
        <v>6.3082809606847565</v>
      </c>
      <c r="BH74" s="40" t="s">
        <v>57</v>
      </c>
      <c r="BI74" s="44">
        <v>48.6829901442308</v>
      </c>
      <c r="BJ74" s="40">
        <v>2.82</v>
      </c>
      <c r="BK74" s="40">
        <v>1392</v>
      </c>
      <c r="BL74" s="40"/>
      <c r="BN74" s="44">
        <v>6.7925240384615391</v>
      </c>
    </row>
    <row r="76" spans="1:71" x14ac:dyDescent="0.2">
      <c r="A76" t="s">
        <v>279</v>
      </c>
      <c r="B76" t="s">
        <v>347</v>
      </c>
      <c r="C76" t="s">
        <v>281</v>
      </c>
      <c r="D76" s="28">
        <v>45747</v>
      </c>
      <c r="E76" s="29">
        <v>0.54791666666666672</v>
      </c>
      <c r="F76" s="16">
        <v>-79</v>
      </c>
      <c r="G76" s="16">
        <v>1065</v>
      </c>
      <c r="H76">
        <v>750</v>
      </c>
      <c r="I76">
        <v>36</v>
      </c>
      <c r="J76">
        <v>2001</v>
      </c>
      <c r="K76">
        <v>50</v>
      </c>
      <c r="L76">
        <v>15</v>
      </c>
      <c r="M76">
        <v>400</v>
      </c>
      <c r="N76">
        <v>80</v>
      </c>
      <c r="O76">
        <v>400</v>
      </c>
      <c r="P76" s="22">
        <v>3.11</v>
      </c>
      <c r="Q76" s="22">
        <v>3.1</v>
      </c>
      <c r="R76" s="16">
        <v>5</v>
      </c>
      <c r="S76" s="16">
        <v>4</v>
      </c>
      <c r="T76" s="16">
        <v>-16</v>
      </c>
      <c r="U76" s="15">
        <v>1.02924649432713</v>
      </c>
      <c r="V76" s="15">
        <v>2.9186111412808301E-3</v>
      </c>
      <c r="W76" s="15">
        <v>1.31955083830975E-3</v>
      </c>
      <c r="X76" s="15">
        <v>0.26189688306848602</v>
      </c>
      <c r="Y76" s="15">
        <v>1.8963003750444799E-3</v>
      </c>
      <c r="Z76" s="24">
        <v>1.9094954525969501E-2</v>
      </c>
      <c r="AA76" s="25">
        <v>60985.5457538337</v>
      </c>
      <c r="AB76" s="25">
        <v>172.72574138213801</v>
      </c>
      <c r="AC76" s="25">
        <v>59303.915049282397</v>
      </c>
      <c r="AD76" s="12">
        <v>1.73252252436632E-2</v>
      </c>
      <c r="AE76" s="12">
        <v>4.2257594929428599E-2</v>
      </c>
      <c r="AF76" s="12">
        <v>2.4094841692572699E-2</v>
      </c>
      <c r="AG76" s="12">
        <v>6.56862111087034E-3</v>
      </c>
      <c r="AH76" s="12">
        <v>6.6580709670188698E-2</v>
      </c>
      <c r="AI76" s="12">
        <v>1.1698478477439401E-2</v>
      </c>
      <c r="AJ76" s="12">
        <v>1.3116780104920299E-3</v>
      </c>
      <c r="AK76" s="12">
        <v>2.5975105787947501E-2</v>
      </c>
      <c r="AL76" s="12">
        <v>1.67021217747725E-2</v>
      </c>
      <c r="AM76">
        <v>6</v>
      </c>
      <c r="AN76">
        <v>4</v>
      </c>
      <c r="AO76">
        <v>191201</v>
      </c>
      <c r="AP76">
        <v>974731</v>
      </c>
      <c r="AR76" s="16">
        <v>29</v>
      </c>
      <c r="AS76" s="16">
        <v>1.1499999999999999</v>
      </c>
      <c r="AU76" s="14">
        <f t="shared" ref="AU76:AU81" si="24">(AA76-AR76)/AC76</f>
        <v>1.0278671433947986</v>
      </c>
      <c r="AV76" s="14">
        <f t="shared" ref="AV76:AV81" si="25">(AB76-AS76)/AC76*BI76</f>
        <v>0.17477582261274968</v>
      </c>
      <c r="AW76" s="14"/>
      <c r="AY76" s="245">
        <f t="shared" ref="AY76:AY81" si="26">$AU76*AY$63</f>
        <v>7.358519482162416</v>
      </c>
      <c r="AZ76" s="13">
        <f t="shared" ref="AZ76:BB81" si="27">$AU76*AZ$63</f>
        <v>8.1769128429421549</v>
      </c>
      <c r="BA76" s="13">
        <f t="shared" si="27"/>
        <v>8.3522828488235259</v>
      </c>
      <c r="BB76" s="13">
        <f t="shared" si="27"/>
        <v>8.8783928664676459</v>
      </c>
      <c r="BC76" s="3">
        <f t="shared" ref="BC76:BC81" si="28">AV76*$BC$63</f>
        <v>4411.6915692297944</v>
      </c>
      <c r="BD76" s="3">
        <f t="shared" ref="BD76:BD81" si="29">Y76/Y$66*BL$66/$BI$66*$BI76</f>
        <v>3991.8022370783165</v>
      </c>
      <c r="BE76" s="3">
        <f t="shared" ref="BE76:BE81" si="30">W76/W$66*BM$66/$BI$66*$BI76</f>
        <v>687.34248854937618</v>
      </c>
      <c r="BF76" s="13">
        <f t="shared" ref="BF76:BF81" si="31">$X76/X$10*BN$10/$BI$10*$BI76</f>
        <v>1.294124700863915</v>
      </c>
      <c r="BG76" s="255">
        <v>0.88</v>
      </c>
      <c r="BH76" s="11"/>
      <c r="BI76" s="100">
        <v>60.41</v>
      </c>
      <c r="BJ76" s="11"/>
      <c r="BK76" s="11"/>
      <c r="BL76" s="11"/>
      <c r="BN76" s="99"/>
    </row>
    <row r="77" spans="1:71" x14ac:dyDescent="0.2">
      <c r="A77" t="s">
        <v>279</v>
      </c>
      <c r="B77" t="s">
        <v>348</v>
      </c>
      <c r="C77" t="s">
        <v>283</v>
      </c>
      <c r="D77" s="28">
        <v>45747</v>
      </c>
      <c r="E77" s="29">
        <v>0.5541666666666667</v>
      </c>
      <c r="F77" s="16">
        <v>-93</v>
      </c>
      <c r="G77" s="16">
        <v>954</v>
      </c>
      <c r="H77">
        <v>750</v>
      </c>
      <c r="I77">
        <v>36</v>
      </c>
      <c r="J77">
        <v>2001</v>
      </c>
      <c r="K77">
        <v>50</v>
      </c>
      <c r="L77">
        <v>15</v>
      </c>
      <c r="M77">
        <v>400</v>
      </c>
      <c r="N77">
        <v>80</v>
      </c>
      <c r="O77">
        <v>400</v>
      </c>
      <c r="P77" s="22">
        <v>3.11</v>
      </c>
      <c r="Q77" s="22">
        <v>3.1</v>
      </c>
      <c r="R77" s="16">
        <v>4</v>
      </c>
      <c r="S77" s="16">
        <v>7</v>
      </c>
      <c r="T77" s="16">
        <v>-19</v>
      </c>
      <c r="U77" s="15">
        <v>1.03435540920951</v>
      </c>
      <c r="V77" s="15">
        <v>2.8127099817666398E-3</v>
      </c>
      <c r="W77" s="15">
        <v>1.29804656876632E-3</v>
      </c>
      <c r="X77" s="15">
        <v>0.26239541132187399</v>
      </c>
      <c r="Y77" s="15">
        <v>1.61542862199127E-3</v>
      </c>
      <c r="Z77" s="24">
        <v>1.9527074670317401E-2</v>
      </c>
      <c r="AA77" s="25">
        <v>62466.891814120201</v>
      </c>
      <c r="AB77" s="25">
        <v>169.90071622168799</v>
      </c>
      <c r="AC77" s="25">
        <v>60453.614795686102</v>
      </c>
      <c r="AD77" s="12">
        <v>1.6629757167313099E-2</v>
      </c>
      <c r="AE77" s="12">
        <v>1.6583842967182901E-2</v>
      </c>
      <c r="AF77" s="12">
        <v>2.69040232530036E-2</v>
      </c>
      <c r="AG77" s="12">
        <v>8.2278107727719804E-3</v>
      </c>
      <c r="AH77" s="12">
        <v>4.0541021124582001E-2</v>
      </c>
      <c r="AI77" s="12">
        <v>6.4537910785267601E-3</v>
      </c>
      <c r="AJ77" s="12">
        <v>4.7820620820692699E-3</v>
      </c>
      <c r="AK77" s="12">
        <v>1.26122802855229E-2</v>
      </c>
      <c r="AL77" s="12">
        <v>2.06490828951892E-2</v>
      </c>
      <c r="AM77">
        <v>6</v>
      </c>
      <c r="AN77">
        <v>4</v>
      </c>
      <c r="AO77">
        <v>191201</v>
      </c>
      <c r="AP77">
        <v>974731</v>
      </c>
      <c r="AR77" s="16">
        <v>29</v>
      </c>
      <c r="AS77" s="16">
        <v>1.1499999999999999</v>
      </c>
      <c r="AU77" s="14">
        <f t="shared" si="24"/>
        <v>1.0328231326636186</v>
      </c>
      <c r="AV77" s="14">
        <f t="shared" si="25"/>
        <v>0.16862896952325204</v>
      </c>
      <c r="AW77" s="14"/>
      <c r="AY77" s="245">
        <f t="shared" si="26"/>
        <v>7.3939994990326436</v>
      </c>
      <c r="AZ77" s="13">
        <f t="shared" si="27"/>
        <v>8.2163388451858452</v>
      </c>
      <c r="BA77" s="13">
        <f t="shared" si="27"/>
        <v>8.3925544193615291</v>
      </c>
      <c r="BB77" s="13">
        <f t="shared" si="27"/>
        <v>8.9212011418885879</v>
      </c>
      <c r="BC77" s="3">
        <f t="shared" si="28"/>
        <v>4256.5326945820343</v>
      </c>
      <c r="BD77" s="3">
        <f t="shared" si="29"/>
        <v>3400.5538742530894</v>
      </c>
      <c r="BE77" s="3">
        <f t="shared" si="30"/>
        <v>676.14110265859017</v>
      </c>
      <c r="BF77" s="13">
        <f t="shared" si="31"/>
        <v>1.2965881044723468</v>
      </c>
      <c r="BG77" s="255">
        <v>0.88</v>
      </c>
      <c r="BH77" s="11"/>
      <c r="BI77" s="100">
        <v>60.41</v>
      </c>
      <c r="BJ77" s="11"/>
      <c r="BK77" s="11"/>
      <c r="BL77" s="11"/>
      <c r="BN77" s="99"/>
    </row>
    <row r="78" spans="1:71" x14ac:dyDescent="0.2">
      <c r="A78" t="s">
        <v>279</v>
      </c>
      <c r="B78" t="s">
        <v>349</v>
      </c>
      <c r="C78" t="s">
        <v>285</v>
      </c>
      <c r="D78" s="28">
        <v>45747</v>
      </c>
      <c r="E78" s="29">
        <v>0.56041666666666667</v>
      </c>
      <c r="F78" s="16">
        <v>39</v>
      </c>
      <c r="G78" s="16">
        <v>964</v>
      </c>
      <c r="H78">
        <v>750</v>
      </c>
      <c r="I78">
        <v>36</v>
      </c>
      <c r="J78">
        <v>2001</v>
      </c>
      <c r="K78">
        <v>50</v>
      </c>
      <c r="L78">
        <v>15</v>
      </c>
      <c r="M78">
        <v>400</v>
      </c>
      <c r="N78">
        <v>80</v>
      </c>
      <c r="O78">
        <v>400</v>
      </c>
      <c r="P78" s="22">
        <v>3.1</v>
      </c>
      <c r="Q78" s="22">
        <v>3.1</v>
      </c>
      <c r="R78" s="16">
        <v>6</v>
      </c>
      <c r="S78" s="16">
        <v>6</v>
      </c>
      <c r="T78" s="16">
        <v>-23</v>
      </c>
      <c r="U78" s="15">
        <v>1.03761193295114</v>
      </c>
      <c r="V78" s="15">
        <v>2.8870305598127002E-3</v>
      </c>
      <c r="W78" s="15">
        <v>1.2639798269308701E-3</v>
      </c>
      <c r="X78" s="15">
        <v>0.262485381322977</v>
      </c>
      <c r="Y78" s="15">
        <v>1.6048681758773699E-3</v>
      </c>
      <c r="Z78" s="24">
        <v>1.9536384355086801E-2</v>
      </c>
      <c r="AA78" s="25">
        <v>62650.324667080997</v>
      </c>
      <c r="AB78" s="25">
        <v>174.350754086818</v>
      </c>
      <c r="AC78" s="25">
        <v>60440.080308840297</v>
      </c>
      <c r="AD78" s="12">
        <v>1.5960305999248001E-2</v>
      </c>
      <c r="AE78" s="12">
        <v>1.3739893545847299E-2</v>
      </c>
      <c r="AF78" s="12">
        <v>3.1694371040586901E-2</v>
      </c>
      <c r="AG78" s="12">
        <v>7.8526211715877897E-3</v>
      </c>
      <c r="AH78" s="12">
        <v>3.5846957378044803E-2</v>
      </c>
      <c r="AI78" s="12">
        <v>1.17970161733097E-2</v>
      </c>
      <c r="AJ78" s="12">
        <v>5.5977407907213403E-3</v>
      </c>
      <c r="AK78" s="12">
        <v>9.7519504711946498E-3</v>
      </c>
      <c r="AL78" s="12">
        <v>2.11838998376313E-2</v>
      </c>
      <c r="AM78">
        <v>6</v>
      </c>
      <c r="AN78">
        <v>4</v>
      </c>
      <c r="AO78">
        <v>191201</v>
      </c>
      <c r="AP78">
        <v>974731</v>
      </c>
      <c r="AR78" s="16">
        <v>29</v>
      </c>
      <c r="AS78" s="16">
        <v>1.1499999999999999</v>
      </c>
      <c r="AU78" s="14">
        <f t="shared" si="24"/>
        <v>1.0360893689600486</v>
      </c>
      <c r="AV78" s="14">
        <f t="shared" si="25"/>
        <v>0.17311455413228977</v>
      </c>
      <c r="AW78" s="14"/>
      <c r="AY78" s="245">
        <f t="shared" si="26"/>
        <v>7.4173825437919545</v>
      </c>
      <c r="AZ78" s="13">
        <f t="shared" si="27"/>
        <v>8.2423224848925809</v>
      </c>
      <c r="BA78" s="13">
        <f t="shared" si="27"/>
        <v>8.4190953294141408</v>
      </c>
      <c r="BB78" s="13">
        <f t="shared" si="27"/>
        <v>8.9494138629788296</v>
      </c>
      <c r="BC78" s="3">
        <f t="shared" si="28"/>
        <v>4369.7578278237479</v>
      </c>
      <c r="BD78" s="3">
        <f t="shared" si="29"/>
        <v>3378.3236342674945</v>
      </c>
      <c r="BE78" s="3">
        <f t="shared" si="30"/>
        <v>658.39603484449913</v>
      </c>
      <c r="BF78" s="13">
        <f t="shared" si="31"/>
        <v>1.2970326779220189</v>
      </c>
      <c r="BG78" s="255">
        <v>0.88</v>
      </c>
      <c r="BH78" s="11"/>
      <c r="BI78" s="100">
        <v>60.41</v>
      </c>
      <c r="BJ78" s="11"/>
      <c r="BK78" s="11"/>
      <c r="BL78" s="11"/>
      <c r="BN78" s="99"/>
    </row>
    <row r="79" spans="1:71" x14ac:dyDescent="0.2">
      <c r="A79" t="s">
        <v>279</v>
      </c>
      <c r="B79" t="s">
        <v>350</v>
      </c>
      <c r="C79" t="s">
        <v>287</v>
      </c>
      <c r="D79" s="28">
        <v>45747</v>
      </c>
      <c r="E79" s="29">
        <v>0.56736111111111109</v>
      </c>
      <c r="F79" s="16">
        <v>335</v>
      </c>
      <c r="G79" s="16">
        <v>21</v>
      </c>
      <c r="H79">
        <v>750</v>
      </c>
      <c r="I79">
        <v>36</v>
      </c>
      <c r="J79">
        <v>2001</v>
      </c>
      <c r="K79">
        <v>50</v>
      </c>
      <c r="L79">
        <v>15</v>
      </c>
      <c r="M79">
        <v>400</v>
      </c>
      <c r="N79">
        <v>80</v>
      </c>
      <c r="O79">
        <v>400</v>
      </c>
      <c r="P79" s="22">
        <v>3.1</v>
      </c>
      <c r="Q79" s="22">
        <v>3.1</v>
      </c>
      <c r="R79" s="16">
        <v>6</v>
      </c>
      <c r="S79" s="16">
        <v>2</v>
      </c>
      <c r="T79" s="16">
        <v>-18</v>
      </c>
      <c r="U79" s="15">
        <v>1.00336119084108</v>
      </c>
      <c r="V79" s="15">
        <v>2.78713231798302E-3</v>
      </c>
      <c r="W79" s="15">
        <v>1.3746956488716201E-3</v>
      </c>
      <c r="X79" s="15">
        <v>0.27385236210120401</v>
      </c>
      <c r="Y79" s="15">
        <v>1.7167484631740099E-3</v>
      </c>
      <c r="Z79" s="24">
        <v>1.8748118906818299E-2</v>
      </c>
      <c r="AA79" s="25">
        <v>63988.948740280197</v>
      </c>
      <c r="AB79" s="25">
        <v>177.675783218763</v>
      </c>
      <c r="AC79" s="25">
        <v>63854.635228305197</v>
      </c>
      <c r="AD79" s="12">
        <v>1.73752534322438E-2</v>
      </c>
      <c r="AE79" s="12">
        <v>2.59168178411406E-2</v>
      </c>
      <c r="AF79" s="12">
        <v>3.00471171219743E-2</v>
      </c>
      <c r="AG79" s="12">
        <v>8.1817326949484206E-3</v>
      </c>
      <c r="AH79" s="12">
        <v>3.8971073188332497E-2</v>
      </c>
      <c r="AI79" s="12">
        <v>1.2993941287216501E-2</v>
      </c>
      <c r="AJ79" s="12">
        <v>6.7730212647042201E-3</v>
      </c>
      <c r="AK79" s="12">
        <v>1.16515215293069E-2</v>
      </c>
      <c r="AL79" s="12">
        <v>2.40911931868515E-2</v>
      </c>
      <c r="AM79">
        <v>6</v>
      </c>
      <c r="AN79">
        <v>4</v>
      </c>
      <c r="AO79">
        <v>191201</v>
      </c>
      <c r="AP79">
        <v>974731</v>
      </c>
      <c r="AR79" s="16">
        <v>29</v>
      </c>
      <c r="AS79" s="16">
        <v>1.1499999999999999</v>
      </c>
      <c r="AU79" s="14">
        <f t="shared" si="24"/>
        <v>1.0016492696512707</v>
      </c>
      <c r="AV79" s="14">
        <f t="shared" si="25"/>
        <v>0.16700310832749721</v>
      </c>
      <c r="AW79" s="14"/>
      <c r="AY79" s="245">
        <f t="shared" si="26"/>
        <v>7.1708252495348015</v>
      </c>
      <c r="AZ79" s="13">
        <f t="shared" si="27"/>
        <v>7.9683437978999727</v>
      </c>
      <c r="BA79" s="13">
        <f t="shared" si="27"/>
        <v>8.1392406296925088</v>
      </c>
      <c r="BB79" s="13">
        <f t="shared" si="27"/>
        <v>8.651931125070119</v>
      </c>
      <c r="BC79" s="3">
        <f t="shared" si="28"/>
        <v>4215.4927039081394</v>
      </c>
      <c r="BD79" s="3">
        <f t="shared" si="29"/>
        <v>3613.8369458678349</v>
      </c>
      <c r="BE79" s="3">
        <f t="shared" si="30"/>
        <v>716.06693797697926</v>
      </c>
      <c r="BF79" s="13">
        <f t="shared" si="31"/>
        <v>1.353200931728622</v>
      </c>
      <c r="BG79" s="255">
        <v>0.88</v>
      </c>
      <c r="BH79" s="11"/>
      <c r="BI79" s="100">
        <v>60.41</v>
      </c>
      <c r="BJ79" s="11"/>
      <c r="BK79" s="11"/>
      <c r="BL79" s="11"/>
      <c r="BN79" s="99"/>
    </row>
    <row r="80" spans="1:71" x14ac:dyDescent="0.2">
      <c r="A80" t="s">
        <v>279</v>
      </c>
      <c r="B80" t="s">
        <v>351</v>
      </c>
      <c r="C80" t="s">
        <v>289</v>
      </c>
      <c r="D80" s="28">
        <v>45747</v>
      </c>
      <c r="E80" s="29">
        <v>0.57361111111111107</v>
      </c>
      <c r="F80" s="16">
        <v>282</v>
      </c>
      <c r="G80" s="16">
        <v>108</v>
      </c>
      <c r="H80">
        <v>750</v>
      </c>
      <c r="I80">
        <v>36</v>
      </c>
      <c r="J80">
        <v>2001</v>
      </c>
      <c r="K80">
        <v>50</v>
      </c>
      <c r="L80">
        <v>15</v>
      </c>
      <c r="M80">
        <v>400</v>
      </c>
      <c r="N80">
        <v>80</v>
      </c>
      <c r="O80">
        <v>400</v>
      </c>
      <c r="P80" s="22">
        <v>3.1</v>
      </c>
      <c r="Q80" s="22">
        <v>3.1</v>
      </c>
      <c r="R80" s="16">
        <v>5</v>
      </c>
      <c r="S80" s="16">
        <v>1</v>
      </c>
      <c r="T80" s="16">
        <v>-15</v>
      </c>
      <c r="U80" s="15">
        <v>1.01985356368656</v>
      </c>
      <c r="V80" s="15">
        <v>2.8591560020939698E-3</v>
      </c>
      <c r="W80" s="15">
        <v>1.30551262901348E-3</v>
      </c>
      <c r="X80" s="15">
        <v>0.27105384369610702</v>
      </c>
      <c r="Y80" s="15">
        <v>1.78806364628544E-3</v>
      </c>
      <c r="Z80" s="24">
        <v>1.93492779175524E-2</v>
      </c>
      <c r="AA80" s="25">
        <v>61588.231281167202</v>
      </c>
      <c r="AB80" s="25">
        <v>172.65073953445699</v>
      </c>
      <c r="AC80" s="25">
        <v>60498.557824342199</v>
      </c>
      <c r="AD80" s="12">
        <v>2.3834619269537501E-2</v>
      </c>
      <c r="AE80" s="12">
        <v>2.72640251960596E-2</v>
      </c>
      <c r="AF80" s="12">
        <v>2.2801671625167299E-2</v>
      </c>
      <c r="AG80" s="12">
        <v>7.5913788735207603E-3</v>
      </c>
      <c r="AH80" s="12">
        <v>5.9209084182889997E-2</v>
      </c>
      <c r="AI80" s="12">
        <v>1.10391949265547E-2</v>
      </c>
      <c r="AJ80" s="12">
        <v>1.47160543725968E-3</v>
      </c>
      <c r="AK80" s="12">
        <v>1.14811537586811E-2</v>
      </c>
      <c r="AL80" s="12">
        <v>2.5330908335021302E-2</v>
      </c>
      <c r="AM80">
        <v>6</v>
      </c>
      <c r="AN80">
        <v>4</v>
      </c>
      <c r="AO80">
        <v>191201</v>
      </c>
      <c r="AP80">
        <v>974731</v>
      </c>
      <c r="AR80" s="16">
        <v>29</v>
      </c>
      <c r="AS80" s="16">
        <v>1.1499999999999999</v>
      </c>
      <c r="AU80" s="14">
        <f t="shared" si="24"/>
        <v>1.0175322106008655</v>
      </c>
      <c r="AV80" s="14">
        <f t="shared" si="25"/>
        <v>0.17124969665157791</v>
      </c>
      <c r="AW80" s="14"/>
      <c r="AY80" s="245">
        <f t="shared" si="26"/>
        <v>7.2845315112464259</v>
      </c>
      <c r="AZ80" s="13">
        <f t="shared" si="27"/>
        <v>8.0946961428202435</v>
      </c>
      <c r="BA80" s="13">
        <f t="shared" si="27"/>
        <v>8.2683028495860622</v>
      </c>
      <c r="BB80" s="13">
        <f t="shared" si="27"/>
        <v>8.7891229698835165</v>
      </c>
      <c r="BC80" s="3">
        <f t="shared" si="28"/>
        <v>4322.6850925764902</v>
      </c>
      <c r="BD80" s="3">
        <f t="shared" si="29"/>
        <v>3763.9587890252933</v>
      </c>
      <c r="BE80" s="3">
        <f t="shared" si="30"/>
        <v>680.03010812996399</v>
      </c>
      <c r="BF80" s="13">
        <f t="shared" si="31"/>
        <v>1.3393724670618192</v>
      </c>
      <c r="BG80" s="255">
        <v>0.88</v>
      </c>
      <c r="BH80" s="11"/>
      <c r="BI80" s="100">
        <v>60.41</v>
      </c>
      <c r="BJ80" s="11"/>
      <c r="BK80" s="11"/>
      <c r="BL80" s="11"/>
      <c r="BN80" s="99"/>
    </row>
    <row r="81" spans="1:66" x14ac:dyDescent="0.2">
      <c r="A81" t="s">
        <v>279</v>
      </c>
      <c r="B81" t="s">
        <v>352</v>
      </c>
      <c r="C81" t="s">
        <v>290</v>
      </c>
      <c r="D81" s="28">
        <v>45747</v>
      </c>
      <c r="E81" s="29">
        <v>0.57986111111111116</v>
      </c>
      <c r="F81" s="16">
        <v>205</v>
      </c>
      <c r="G81" s="16">
        <v>7</v>
      </c>
      <c r="H81">
        <v>750</v>
      </c>
      <c r="I81">
        <v>36</v>
      </c>
      <c r="J81">
        <v>2001</v>
      </c>
      <c r="K81">
        <v>50</v>
      </c>
      <c r="L81">
        <v>15</v>
      </c>
      <c r="M81">
        <v>400</v>
      </c>
      <c r="N81">
        <v>80</v>
      </c>
      <c r="O81">
        <v>400</v>
      </c>
      <c r="P81" s="22">
        <v>3.1</v>
      </c>
      <c r="Q81" s="22">
        <v>3.1</v>
      </c>
      <c r="R81" s="16">
        <v>3</v>
      </c>
      <c r="S81" s="16">
        <v>2</v>
      </c>
      <c r="T81" s="16">
        <v>-19</v>
      </c>
      <c r="U81" s="15">
        <v>1.03015783009729</v>
      </c>
      <c r="V81" s="15">
        <v>3.0573421972402998E-3</v>
      </c>
      <c r="W81" s="15">
        <v>1.34106639024975E-3</v>
      </c>
      <c r="X81" s="15">
        <v>0.27148800381694799</v>
      </c>
      <c r="Y81" s="15">
        <v>1.73582983221937E-3</v>
      </c>
      <c r="Z81" s="24">
        <v>1.9862340590137102E-2</v>
      </c>
      <c r="AA81" s="25">
        <v>62144.732803045197</v>
      </c>
      <c r="AB81" s="25">
        <v>184.400846932711</v>
      </c>
      <c r="AC81" s="25">
        <v>60388.559006981501</v>
      </c>
      <c r="AD81" s="12">
        <v>1.6106589915638202E-2</v>
      </c>
      <c r="AE81" s="12">
        <v>4.1401494314162297E-2</v>
      </c>
      <c r="AF81" s="12">
        <v>3.50271224688741E-2</v>
      </c>
      <c r="AG81" s="12">
        <v>6.4457976565772497E-3</v>
      </c>
      <c r="AH81" s="12">
        <v>4.16150017460594E-2</v>
      </c>
      <c r="AI81" s="12">
        <v>9.2920105115184507E-3</v>
      </c>
      <c r="AJ81" s="12">
        <v>6.1689897614452703E-3</v>
      </c>
      <c r="AK81" s="12">
        <v>3.7960487791897202E-2</v>
      </c>
      <c r="AL81" s="12">
        <v>2.1867154817285399E-2</v>
      </c>
      <c r="AM81">
        <v>6</v>
      </c>
      <c r="AN81">
        <v>4</v>
      </c>
      <c r="AO81">
        <v>191201</v>
      </c>
      <c r="AP81">
        <v>974731</v>
      </c>
      <c r="AR81" s="16">
        <v>29</v>
      </c>
      <c r="AS81" s="16">
        <v>1.1499999999999999</v>
      </c>
      <c r="AU81" s="14">
        <f t="shared" si="24"/>
        <v>1.0286010102652725</v>
      </c>
      <c r="AV81" s="14">
        <f t="shared" si="25"/>
        <v>0.18331591025255711</v>
      </c>
      <c r="AW81" s="14"/>
      <c r="AY81" s="245">
        <f t="shared" si="26"/>
        <v>7.3637732483698466</v>
      </c>
      <c r="AZ81" s="13">
        <f t="shared" si="27"/>
        <v>8.1827509179081179</v>
      </c>
      <c r="BA81" s="13">
        <f t="shared" si="27"/>
        <v>8.3582461328091746</v>
      </c>
      <c r="BB81" s="13">
        <f t="shared" si="27"/>
        <v>8.8847317775123482</v>
      </c>
      <c r="BC81" s="3">
        <f t="shared" si="28"/>
        <v>4627.2604738860246</v>
      </c>
      <c r="BD81" s="3">
        <f t="shared" si="29"/>
        <v>3654.0041327988606</v>
      </c>
      <c r="BE81" s="3">
        <f t="shared" si="30"/>
        <v>698.54975134183962</v>
      </c>
      <c r="BF81" s="13">
        <f t="shared" si="31"/>
        <v>1.3415178050663323</v>
      </c>
      <c r="BG81" s="255">
        <v>0.88</v>
      </c>
      <c r="BH81" s="11"/>
      <c r="BI81" s="100">
        <v>60.41</v>
      </c>
      <c r="BJ81" s="11"/>
      <c r="BK81" s="11"/>
      <c r="BL81" s="11"/>
      <c r="BN81" s="99"/>
    </row>
    <row r="82" spans="1:66" x14ac:dyDescent="0.2">
      <c r="D82" s="28"/>
      <c r="E82" s="29"/>
      <c r="U82" s="15"/>
      <c r="V82" s="15"/>
      <c r="W82" s="15"/>
      <c r="X82" s="15"/>
      <c r="Y82" s="15"/>
      <c r="Z82" s="24"/>
      <c r="AA82" s="25"/>
      <c r="AB82" s="25"/>
      <c r="AC82" s="25"/>
      <c r="AM82"/>
      <c r="AN82"/>
      <c r="AO82"/>
      <c r="AP82"/>
      <c r="AR82" s="16"/>
      <c r="AS82" s="16"/>
      <c r="AU82" s="14"/>
      <c r="AV82" s="14"/>
      <c r="AW82" s="14"/>
      <c r="AY82" s="245"/>
      <c r="AZ82" s="13"/>
      <c r="BA82" s="13"/>
      <c r="BB82" s="13"/>
      <c r="BC82" s="3">
        <f>AVERAGE(BC76:BC81)</f>
        <v>4367.2367270010391</v>
      </c>
      <c r="BD82" s="3">
        <f>STDEV(BC76:BC81)</f>
        <v>146.19262454665346</v>
      </c>
      <c r="BE82" s="179">
        <f>BC82/10000</f>
        <v>0.43672367270010393</v>
      </c>
      <c r="BF82" s="179">
        <f>BD82/10000</f>
        <v>1.4619262454665346E-2</v>
      </c>
      <c r="BH82" s="11"/>
      <c r="BI82" s="100"/>
      <c r="BJ82" s="11"/>
      <c r="BK82" s="11"/>
      <c r="BL82" s="11"/>
      <c r="BN82" s="99"/>
    </row>
    <row r="83" spans="1:66" x14ac:dyDescent="0.2">
      <c r="A83" t="s">
        <v>279</v>
      </c>
      <c r="B83" t="s">
        <v>353</v>
      </c>
      <c r="C83" t="s">
        <v>291</v>
      </c>
      <c r="D83" s="28">
        <v>45747</v>
      </c>
      <c r="E83" s="29">
        <v>0.58680555555555558</v>
      </c>
      <c r="F83" s="16">
        <v>-4497</v>
      </c>
      <c r="G83" s="16">
        <v>944</v>
      </c>
      <c r="H83">
        <v>750</v>
      </c>
      <c r="I83">
        <v>36</v>
      </c>
      <c r="J83">
        <v>2001</v>
      </c>
      <c r="K83">
        <v>50</v>
      </c>
      <c r="L83">
        <v>15</v>
      </c>
      <c r="M83">
        <v>400</v>
      </c>
      <c r="N83">
        <v>80</v>
      </c>
      <c r="O83">
        <v>400</v>
      </c>
      <c r="P83" s="22">
        <v>3.1</v>
      </c>
      <c r="Q83" s="22">
        <v>3.09</v>
      </c>
      <c r="R83" s="16">
        <v>-11</v>
      </c>
      <c r="S83" s="16">
        <v>3</v>
      </c>
      <c r="T83" s="16">
        <v>-18</v>
      </c>
      <c r="U83" s="15">
        <v>0.64265691062701802</v>
      </c>
      <c r="V83" s="15">
        <v>1.5827845366872401E-3</v>
      </c>
      <c r="W83" s="15">
        <v>8.5998900198533997E-4</v>
      </c>
      <c r="X83" s="15">
        <v>0.22688104972717299</v>
      </c>
      <c r="Y83" s="15">
        <v>1.69068788716204E-3</v>
      </c>
      <c r="Z83" s="24">
        <v>1.9873116249156001E-2</v>
      </c>
      <c r="AA83" s="25">
        <v>38565.7833255773</v>
      </c>
      <c r="AB83" s="25">
        <v>94.950223624730697</v>
      </c>
      <c r="AC83" s="25">
        <v>60064.802123557703</v>
      </c>
      <c r="AD83" s="12">
        <v>1.6910670358036398E-2</v>
      </c>
      <c r="AE83" s="12">
        <v>2.3928269089722801E-2</v>
      </c>
      <c r="AF83" s="12">
        <v>3.04241856214525E-2</v>
      </c>
      <c r="AG83" s="12">
        <v>4.4808337362358302E-3</v>
      </c>
      <c r="AH83" s="12">
        <v>3.32275345895513E-2</v>
      </c>
      <c r="AI83" s="12">
        <v>1.2649883740183601E-2</v>
      </c>
      <c r="AJ83" s="12">
        <v>2.2187488124125899E-3</v>
      </c>
      <c r="AK83" s="12">
        <v>7.6974068456033802E-3</v>
      </c>
      <c r="AL83" s="12">
        <v>1.8069246732434398E-2</v>
      </c>
      <c r="AM83">
        <v>6</v>
      </c>
      <c r="AN83">
        <v>4</v>
      </c>
      <c r="AO83">
        <v>191201</v>
      </c>
      <c r="AP83">
        <v>974731</v>
      </c>
      <c r="AR83" s="16">
        <v>29</v>
      </c>
      <c r="AS83" s="16">
        <v>1.1499999999999999</v>
      </c>
      <c r="AU83" s="14">
        <f>(AA83-AR83)/AC83</f>
        <v>0.64158678565700278</v>
      </c>
      <c r="AV83" s="14">
        <f>(AB83-AS83)/AC83*BI83</f>
        <v>0.10330317546059725</v>
      </c>
      <c r="AW83" s="14"/>
      <c r="AY83" s="245">
        <f>$AU83*AY$63</f>
        <v>4.5931314101181027</v>
      </c>
      <c r="AZ83" s="13">
        <f t="shared" ref="AZ83:BB87" si="32">$AU83*AZ$63</f>
        <v>5.1039662676382322</v>
      </c>
      <c r="BA83" s="13">
        <f t="shared" si="32"/>
        <v>5.2134308799639735</v>
      </c>
      <c r="BB83" s="13">
        <f t="shared" si="32"/>
        <v>5.5418247169412007</v>
      </c>
      <c r="BC83" s="3">
        <f>AV83*$BC$63</f>
        <v>2607.5789056016565</v>
      </c>
      <c r="BD83" s="3">
        <f>Y83/Y$66*BL$66/$BI$66*$BI83</f>
        <v>3897.1429853748509</v>
      </c>
      <c r="BE83" s="3">
        <f>W83/W$66*BM$66/$BI$66*$BI83</f>
        <v>490.52480533102869</v>
      </c>
      <c r="BF83" s="13">
        <f>$X83/X$10*BN$10/$BI$10*$BI83</f>
        <v>1.2276230453547201</v>
      </c>
      <c r="BG83" s="255">
        <v>0.75</v>
      </c>
      <c r="BH83" s="11"/>
      <c r="BI83" s="100">
        <v>66.150000000000006</v>
      </c>
      <c r="BJ83" s="11" t="s">
        <v>296</v>
      </c>
      <c r="BK83" s="11"/>
      <c r="BL83" s="11"/>
      <c r="BN83" s="99"/>
    </row>
    <row r="84" spans="1:66" x14ac:dyDescent="0.2">
      <c r="A84" t="s">
        <v>279</v>
      </c>
      <c r="B84" t="s">
        <v>354</v>
      </c>
      <c r="C84" t="s">
        <v>292</v>
      </c>
      <c r="D84" s="28">
        <v>45747</v>
      </c>
      <c r="E84" s="29">
        <v>0.59305555555555556</v>
      </c>
      <c r="F84" s="16">
        <v>-4574</v>
      </c>
      <c r="G84" s="16">
        <v>949</v>
      </c>
      <c r="H84">
        <v>750</v>
      </c>
      <c r="I84">
        <v>36</v>
      </c>
      <c r="J84">
        <v>2001</v>
      </c>
      <c r="K84">
        <v>50</v>
      </c>
      <c r="L84">
        <v>15</v>
      </c>
      <c r="M84">
        <v>400</v>
      </c>
      <c r="N84">
        <v>80</v>
      </c>
      <c r="O84">
        <v>400</v>
      </c>
      <c r="P84" s="22">
        <v>3.1</v>
      </c>
      <c r="Q84" s="22">
        <v>3.1</v>
      </c>
      <c r="R84" s="16">
        <v>-12</v>
      </c>
      <c r="S84" s="16">
        <v>3</v>
      </c>
      <c r="T84" s="16">
        <v>-19</v>
      </c>
      <c r="U84" s="15">
        <v>0.68748307585352997</v>
      </c>
      <c r="V84" s="15">
        <v>1.6191015837530101E-3</v>
      </c>
      <c r="W84" s="15">
        <v>8.2911771662383003E-4</v>
      </c>
      <c r="X84" s="15">
        <v>0.22823699129705</v>
      </c>
      <c r="Y84" s="15">
        <v>2.2912547709626001E-3</v>
      </c>
      <c r="Z84" s="24">
        <v>2.03867883485002E-2</v>
      </c>
      <c r="AA84" s="25">
        <v>36434.329374793197</v>
      </c>
      <c r="AB84" s="25">
        <v>85.825183146593702</v>
      </c>
      <c r="AC84" s="25">
        <v>53013.991193776303</v>
      </c>
      <c r="AD84" s="12">
        <v>2.1699949577683599E-2</v>
      </c>
      <c r="AE84" s="12">
        <v>2.9930757888028701E-2</v>
      </c>
      <c r="AF84" s="12">
        <v>3.9652374041616298E-2</v>
      </c>
      <c r="AG84" s="12">
        <v>5.9118191387384101E-3</v>
      </c>
      <c r="AH84" s="12">
        <v>5.6041875398545903E-2</v>
      </c>
      <c r="AI84" s="12">
        <v>1.7824511516499001E-2</v>
      </c>
      <c r="AJ84" s="12">
        <v>1.68838245056268E-2</v>
      </c>
      <c r="AK84" s="12">
        <v>2.9320240927604099E-2</v>
      </c>
      <c r="AL84" s="12">
        <v>6.0906755639825901E-3</v>
      </c>
      <c r="AM84">
        <v>6</v>
      </c>
      <c r="AN84">
        <v>4</v>
      </c>
      <c r="AO84">
        <v>191201</v>
      </c>
      <c r="AP84">
        <v>974731</v>
      </c>
      <c r="AR84" s="16">
        <v>29</v>
      </c>
      <c r="AS84" s="16">
        <v>1.1499999999999999</v>
      </c>
      <c r="AU84" s="14">
        <f>(AA84-AR84)/AC84</f>
        <v>0.68671172562210492</v>
      </c>
      <c r="AV84" s="14">
        <f>(AB84-AS84)/AC84*BI84</f>
        <v>0.10565632277474604</v>
      </c>
      <c r="AW84" s="14"/>
      <c r="AY84" s="245">
        <f>$AU84*AY$63</f>
        <v>4.9161816720108247</v>
      </c>
      <c r="AZ84" s="13">
        <f t="shared" si="32"/>
        <v>5.462945249998711</v>
      </c>
      <c r="BA84" s="13">
        <f t="shared" si="32"/>
        <v>5.5801088738532574</v>
      </c>
      <c r="BB84" s="13">
        <f t="shared" si="32"/>
        <v>5.9315997454169</v>
      </c>
      <c r="BC84" s="3">
        <f>AV84*$BC$63</f>
        <v>2666.9770535364996</v>
      </c>
      <c r="BD84" s="3">
        <f>Y84/Y$66*BL$66/$BI$66*$BI84</f>
        <v>5281.4878051514343</v>
      </c>
      <c r="BE84" s="3">
        <f>W84/W$66*BM$66/$BI$66*$BI84</f>
        <v>472.91628800427867</v>
      </c>
      <c r="BF84" s="13">
        <f>$X84/X$10*BN$10/$BI$10*$BI84</f>
        <v>1.2349598640151469</v>
      </c>
      <c r="BG84" s="255">
        <v>0.75</v>
      </c>
      <c r="BH84" s="11"/>
      <c r="BI84" s="100">
        <v>66.150000000000006</v>
      </c>
      <c r="BJ84" s="11"/>
      <c r="BK84" s="11"/>
      <c r="BL84" s="11"/>
      <c r="BN84" s="99"/>
    </row>
    <row r="85" spans="1:66" x14ac:dyDescent="0.2">
      <c r="A85" t="s">
        <v>279</v>
      </c>
      <c r="B85" t="s">
        <v>355</v>
      </c>
      <c r="C85" t="s">
        <v>293</v>
      </c>
      <c r="D85" s="28">
        <v>45747</v>
      </c>
      <c r="E85" s="29">
        <v>0.6</v>
      </c>
      <c r="F85" s="16">
        <v>-4520</v>
      </c>
      <c r="G85" s="16">
        <v>746</v>
      </c>
      <c r="H85">
        <v>750</v>
      </c>
      <c r="I85">
        <v>36</v>
      </c>
      <c r="J85">
        <v>2001</v>
      </c>
      <c r="K85">
        <v>50</v>
      </c>
      <c r="L85">
        <v>15</v>
      </c>
      <c r="M85">
        <v>400</v>
      </c>
      <c r="N85">
        <v>80</v>
      </c>
      <c r="O85">
        <v>400</v>
      </c>
      <c r="P85" s="22">
        <v>3.09</v>
      </c>
      <c r="Q85" s="22">
        <v>3.1</v>
      </c>
      <c r="R85" s="16">
        <v>-11</v>
      </c>
      <c r="S85" s="16">
        <v>5</v>
      </c>
      <c r="T85" s="16">
        <v>-20</v>
      </c>
      <c r="U85" s="15">
        <v>0.70545342335613703</v>
      </c>
      <c r="V85" s="15">
        <v>1.6027694637539801E-3</v>
      </c>
      <c r="W85" s="15">
        <v>7.9970371795098504E-4</v>
      </c>
      <c r="X85" s="15">
        <v>0.22580093149838601</v>
      </c>
      <c r="Y85" s="15">
        <v>1.32856373558399E-3</v>
      </c>
      <c r="Z85" s="24">
        <v>2.09405730873728E-2</v>
      </c>
      <c r="AA85" s="25">
        <v>39278.851276958798</v>
      </c>
      <c r="AB85" s="25">
        <v>89.250197610929604</v>
      </c>
      <c r="AC85" s="25">
        <v>55761.025952049698</v>
      </c>
      <c r="AD85" s="12">
        <v>1.94874788076724E-2</v>
      </c>
      <c r="AE85" s="12">
        <v>1.9327977682907799E-2</v>
      </c>
      <c r="AF85" s="12">
        <v>4.9823460136007303E-2</v>
      </c>
      <c r="AG85" s="12">
        <v>6.6294140385022996E-3</v>
      </c>
      <c r="AH85" s="12">
        <v>5.2018648075696401E-2</v>
      </c>
      <c r="AI85" s="12">
        <v>9.9701324989310905E-3</v>
      </c>
      <c r="AJ85" s="12">
        <v>5.8180343196616502E-3</v>
      </c>
      <c r="AK85" s="12">
        <v>1.04358416579424E-2</v>
      </c>
      <c r="AL85" s="12">
        <v>2.52602940620794E-2</v>
      </c>
      <c r="AM85">
        <v>6</v>
      </c>
      <c r="AN85">
        <v>4</v>
      </c>
      <c r="AO85">
        <v>191201</v>
      </c>
      <c r="AP85">
        <v>974731</v>
      </c>
      <c r="AR85" s="16">
        <v>29</v>
      </c>
      <c r="AS85" s="16">
        <v>1.1499999999999999</v>
      </c>
      <c r="AU85" s="14">
        <f>(AA85-AR85)/AC85</f>
        <v>0.70389399417992649</v>
      </c>
      <c r="AV85" s="14">
        <f>(AB85-AS85)/AC85*BI85</f>
        <v>0.10451436236080894</v>
      </c>
      <c r="AW85" s="14"/>
      <c r="AY85" s="245">
        <f>$AU85*AY$63</f>
        <v>5.0391898435853033</v>
      </c>
      <c r="AZ85" s="13">
        <f t="shared" si="32"/>
        <v>5.5996340364281538</v>
      </c>
      <c r="BA85" s="13">
        <f t="shared" si="32"/>
        <v>5.7197292206087633</v>
      </c>
      <c r="BB85" s="13">
        <f t="shared" si="32"/>
        <v>6.0800147731505962</v>
      </c>
      <c r="BC85" s="3">
        <f>AV85*$BC$63</f>
        <v>2638.1516871028189</v>
      </c>
      <c r="BD85" s="3">
        <f>Y85/Y$66*BL$66/$BI$66*$BI85</f>
        <v>3062.4238110829497</v>
      </c>
      <c r="BE85" s="3">
        <f>W85/W$66*BM$66/$BI$66*$BI85</f>
        <v>456.13898510889771</v>
      </c>
      <c r="BF85" s="13">
        <f>$X85/X$10*BN$10/$BI$10*$BI85</f>
        <v>1.2217786699387869</v>
      </c>
      <c r="BG85" s="255">
        <v>0.75</v>
      </c>
      <c r="BH85" s="11"/>
      <c r="BI85" s="100">
        <v>66.150000000000006</v>
      </c>
      <c r="BJ85" s="11"/>
      <c r="BK85" s="11"/>
      <c r="BL85" s="11"/>
      <c r="BN85" s="99"/>
    </row>
    <row r="86" spans="1:66" x14ac:dyDescent="0.2">
      <c r="A86" t="s">
        <v>279</v>
      </c>
      <c r="B86" t="s">
        <v>356</v>
      </c>
      <c r="C86" t="s">
        <v>294</v>
      </c>
      <c r="D86" s="28">
        <v>45747</v>
      </c>
      <c r="E86" s="29">
        <v>0.60624999999999996</v>
      </c>
      <c r="F86" s="16">
        <v>-4387</v>
      </c>
      <c r="G86" s="16">
        <v>930</v>
      </c>
      <c r="H86">
        <v>750</v>
      </c>
      <c r="I86">
        <v>36</v>
      </c>
      <c r="J86">
        <v>2001</v>
      </c>
      <c r="K86">
        <v>50</v>
      </c>
      <c r="L86">
        <v>15</v>
      </c>
      <c r="M86">
        <v>400</v>
      </c>
      <c r="N86">
        <v>80</v>
      </c>
      <c r="O86">
        <v>400</v>
      </c>
      <c r="P86" s="22">
        <v>3.1</v>
      </c>
      <c r="Q86" s="22">
        <v>3.1</v>
      </c>
      <c r="R86" s="16">
        <v>-9</v>
      </c>
      <c r="S86" s="16">
        <v>4</v>
      </c>
      <c r="T86" s="16">
        <v>-18</v>
      </c>
      <c r="U86" s="15">
        <v>0.74673392336048305</v>
      </c>
      <c r="V86" s="15">
        <v>1.6223333951990201E-3</v>
      </c>
      <c r="W86" s="15">
        <v>8.0800051243889504E-4</v>
      </c>
      <c r="X86" s="15">
        <v>0.229308197943695</v>
      </c>
      <c r="Y86" s="15">
        <v>1.3164131122524901E-3</v>
      </c>
      <c r="Z86" s="24">
        <v>2.1809123751223E-2</v>
      </c>
      <c r="AA86" s="25">
        <v>38883.9812599738</v>
      </c>
      <c r="AB86" s="25">
        <v>84.450176941674798</v>
      </c>
      <c r="AC86" s="25">
        <v>52103.286566103598</v>
      </c>
      <c r="AD86" s="12">
        <v>1.30023491418706E-2</v>
      </c>
      <c r="AE86" s="12">
        <v>2.2700541595304199E-2</v>
      </c>
      <c r="AF86" s="12">
        <v>2.8740020688135699E-2</v>
      </c>
      <c r="AG86" s="12">
        <v>7.4790726789649899E-3</v>
      </c>
      <c r="AH86" s="12">
        <v>4.2540567642879501E-2</v>
      </c>
      <c r="AI86" s="12">
        <v>1.3917183887949601E-2</v>
      </c>
      <c r="AJ86" s="12">
        <v>2.4565911824783499E-3</v>
      </c>
      <c r="AK86" s="12">
        <v>1.1697392939078901E-2</v>
      </c>
      <c r="AL86" s="12">
        <v>1.53794694712087E-2</v>
      </c>
      <c r="AM86">
        <v>6</v>
      </c>
      <c r="AN86">
        <v>4</v>
      </c>
      <c r="AO86">
        <v>191201</v>
      </c>
      <c r="AP86">
        <v>974731</v>
      </c>
      <c r="AR86" s="16">
        <v>29</v>
      </c>
      <c r="AS86" s="16">
        <v>1.1499999999999999</v>
      </c>
      <c r="AU86" s="14">
        <f>(AA86-AR86)/AC86</f>
        <v>0.74572994950478544</v>
      </c>
      <c r="AV86" s="14">
        <f>(AB86-AS86)/AC86*BI86</f>
        <v>0.10575737286170701</v>
      </c>
      <c r="AW86" s="14"/>
      <c r="AY86" s="245">
        <f>$AU86*AY$63</f>
        <v>5.3386942049136499</v>
      </c>
      <c r="AZ86" s="13">
        <f t="shared" si="32"/>
        <v>5.932448410922853</v>
      </c>
      <c r="BA86" s="13">
        <f t="shared" si="32"/>
        <v>6.0596814550676816</v>
      </c>
      <c r="BB86" s="13">
        <f t="shared" si="32"/>
        <v>6.4413805875021701</v>
      </c>
      <c r="BC86" s="3">
        <f>AV86*$BC$63</f>
        <v>2669.5277599789083</v>
      </c>
      <c r="BD86" s="3">
        <f>Y86/Y$66*BL$66/$BI$66*$BI86</f>
        <v>3034.4158524030231</v>
      </c>
      <c r="BE86" s="3">
        <f>W86/W$66*BM$66/$BI$66*$BI86</f>
        <v>460.87135202482136</v>
      </c>
      <c r="BF86" s="13">
        <f>$X86/X$10*BN$10/$BI$10*$BI86</f>
        <v>1.240756020050831</v>
      </c>
      <c r="BG86" s="255">
        <v>0.75</v>
      </c>
      <c r="BH86" s="11"/>
      <c r="BI86" s="100">
        <v>66.150000000000006</v>
      </c>
      <c r="BJ86" s="11"/>
      <c r="BK86" s="11"/>
      <c r="BL86" s="11"/>
      <c r="BN86" s="99"/>
    </row>
    <row r="87" spans="1:66" x14ac:dyDescent="0.2">
      <c r="A87" t="s">
        <v>279</v>
      </c>
      <c r="B87" t="s">
        <v>357</v>
      </c>
      <c r="C87" t="s">
        <v>295</v>
      </c>
      <c r="D87" s="28">
        <v>45747</v>
      </c>
      <c r="E87" s="29">
        <v>0.61250000000000004</v>
      </c>
      <c r="F87" s="16">
        <v>-4534</v>
      </c>
      <c r="G87" s="16">
        <v>1347</v>
      </c>
      <c r="H87">
        <v>750</v>
      </c>
      <c r="I87">
        <v>36</v>
      </c>
      <c r="J87">
        <v>2001</v>
      </c>
      <c r="K87">
        <v>50</v>
      </c>
      <c r="L87">
        <v>15</v>
      </c>
      <c r="M87">
        <v>400</v>
      </c>
      <c r="N87">
        <v>80</v>
      </c>
      <c r="O87">
        <v>400</v>
      </c>
      <c r="P87" s="22">
        <v>3.09</v>
      </c>
      <c r="Q87" s="22">
        <v>3.09</v>
      </c>
      <c r="R87" s="16">
        <v>-13</v>
      </c>
      <c r="S87" s="16">
        <v>0</v>
      </c>
      <c r="T87" s="16">
        <v>-18</v>
      </c>
      <c r="U87" s="15">
        <v>0.67524394137654897</v>
      </c>
      <c r="V87" s="15">
        <v>1.6318401250871701E-3</v>
      </c>
      <c r="W87" s="15">
        <v>8.4365268049862703E-4</v>
      </c>
      <c r="X87" s="15">
        <v>0.24085431261006701</v>
      </c>
      <c r="Y87" s="15">
        <v>1.34867086935209E-3</v>
      </c>
      <c r="Z87" s="24">
        <v>2.0081539481739699E-2</v>
      </c>
      <c r="AA87" s="25">
        <v>37711.396718225304</v>
      </c>
      <c r="AB87" s="25">
        <v>91.075206028760803</v>
      </c>
      <c r="AC87" s="25">
        <v>55884.395372998799</v>
      </c>
      <c r="AD87" s="12">
        <v>1.4623784225904501E-2</v>
      </c>
      <c r="AE87" s="12">
        <v>3.4749315579971303E-2</v>
      </c>
      <c r="AF87" s="12">
        <v>2.1690444168123602E-2</v>
      </c>
      <c r="AG87" s="12">
        <v>6.6228457535617603E-3</v>
      </c>
      <c r="AH87" s="12">
        <v>3.24864705227201E-2</v>
      </c>
      <c r="AI87" s="12">
        <v>1.12392327113E-2</v>
      </c>
      <c r="AJ87" s="12">
        <v>1.8639789006771399E-3</v>
      </c>
      <c r="AK87" s="12">
        <v>2.2801105457176001E-2</v>
      </c>
      <c r="AL87" s="12">
        <v>1.4778908435187201E-2</v>
      </c>
      <c r="AM87">
        <v>6</v>
      </c>
      <c r="AN87">
        <v>4</v>
      </c>
      <c r="AO87">
        <v>191201</v>
      </c>
      <c r="AP87">
        <v>974731</v>
      </c>
      <c r="AR87" s="16">
        <v>29</v>
      </c>
      <c r="AS87" s="16">
        <v>1.1499999999999999</v>
      </c>
      <c r="AU87" s="14">
        <f>(AA87-AR87)/AC87</f>
        <v>0.67429192830512386</v>
      </c>
      <c r="AV87" s="14">
        <f>(AB87-AS87)/AC87*BI87</f>
        <v>0.10644388901587079</v>
      </c>
      <c r="AW87" s="14"/>
      <c r="AY87" s="245">
        <f>$AU87*AY$63</f>
        <v>4.8272681182419293</v>
      </c>
      <c r="AZ87" s="13">
        <f t="shared" si="32"/>
        <v>5.3641429866511867</v>
      </c>
      <c r="BA87" s="13">
        <f t="shared" si="32"/>
        <v>5.4791876013103122</v>
      </c>
      <c r="BB87" s="13">
        <f t="shared" si="32"/>
        <v>5.8243214452876924</v>
      </c>
      <c r="BC87" s="3">
        <f>AV87*$BC$63</f>
        <v>2686.8568017433122</v>
      </c>
      <c r="BD87" s="3">
        <f>Y87/Y$66*BL$66/$BI$66*$BI87</f>
        <v>3108.7720317778294</v>
      </c>
      <c r="BE87" s="3">
        <f>W87/W$66*BM$66/$BI$66*$BI87</f>
        <v>481.20681300950406</v>
      </c>
      <c r="BF87" s="13">
        <f>$X87/X$10*BN$10/$BI$10*$BI87</f>
        <v>1.3032305037760745</v>
      </c>
      <c r="BG87" s="255">
        <v>0.75</v>
      </c>
      <c r="BH87" s="11"/>
      <c r="BI87" s="100">
        <v>66.150000000000006</v>
      </c>
      <c r="BJ87" s="11"/>
      <c r="BK87" s="11"/>
      <c r="BL87" s="11"/>
      <c r="BN87" s="99"/>
    </row>
    <row r="88" spans="1:66" x14ac:dyDescent="0.2">
      <c r="AR88" s="16"/>
      <c r="AS88" s="16"/>
      <c r="AU88" s="14"/>
      <c r="AV88" s="14"/>
      <c r="AW88" s="14"/>
      <c r="AY88" s="245"/>
      <c r="AZ88" s="13"/>
      <c r="BA88" s="13"/>
      <c r="BB88" s="13"/>
      <c r="BC88" s="3">
        <f>AVERAGE(BC83:BC87)</f>
        <v>2653.8184415926389</v>
      </c>
      <c r="BD88" s="3">
        <f>STDEV(BC83:BC87)</f>
        <v>31.204995108161548</v>
      </c>
      <c r="BE88" s="179">
        <f>BC88/10000</f>
        <v>0.26538184415926391</v>
      </c>
      <c r="BF88" s="179">
        <f>BD88/10000</f>
        <v>3.1204995108161547E-3</v>
      </c>
      <c r="BH88" s="11"/>
      <c r="BI88" s="100"/>
    </row>
    <row r="89" spans="1:66" x14ac:dyDescent="0.2">
      <c r="A89" t="s">
        <v>279</v>
      </c>
      <c r="B89" t="s">
        <v>358</v>
      </c>
      <c r="C89" t="s">
        <v>297</v>
      </c>
      <c r="D89" s="28">
        <v>45747</v>
      </c>
      <c r="E89" s="29">
        <v>0.61944444444444446</v>
      </c>
      <c r="F89" s="16">
        <v>5024</v>
      </c>
      <c r="G89" s="16">
        <v>-80</v>
      </c>
      <c r="H89">
        <v>750</v>
      </c>
      <c r="I89">
        <v>36</v>
      </c>
      <c r="J89">
        <v>2001</v>
      </c>
      <c r="K89">
        <v>50</v>
      </c>
      <c r="L89">
        <v>15</v>
      </c>
      <c r="M89">
        <v>400</v>
      </c>
      <c r="N89">
        <v>80</v>
      </c>
      <c r="O89">
        <v>400</v>
      </c>
      <c r="P89" s="22">
        <v>3.1</v>
      </c>
      <c r="Q89" s="22">
        <v>3.1</v>
      </c>
      <c r="R89" s="16">
        <v>24</v>
      </c>
      <c r="S89" s="16">
        <v>8</v>
      </c>
      <c r="T89" s="16">
        <v>-16</v>
      </c>
      <c r="U89" s="15">
        <v>0.91364088673284805</v>
      </c>
      <c r="V89" s="15">
        <v>5.2182345180498196E-3</v>
      </c>
      <c r="W89" s="15">
        <v>9.7711395966047191E-4</v>
      </c>
      <c r="X89" s="15">
        <v>0.23721455711654801</v>
      </c>
      <c r="Y89" s="15">
        <v>2.15262682938393E-3</v>
      </c>
      <c r="Z89" s="24">
        <v>1.8067871959411098E-2</v>
      </c>
      <c r="AA89" s="25">
        <v>63926.0944581281</v>
      </c>
      <c r="AB89" s="25">
        <v>364.82830137407302</v>
      </c>
      <c r="AC89" s="25">
        <v>70098.542226143603</v>
      </c>
      <c r="AD89" s="12">
        <v>1.8879784702993001E-2</v>
      </c>
      <c r="AE89" s="12">
        <v>2.7053857729933701E-2</v>
      </c>
      <c r="AF89" s="12">
        <v>4.3988698895025997E-2</v>
      </c>
      <c r="AG89" s="12">
        <v>1.04181334709375E-2</v>
      </c>
      <c r="AH89" s="12">
        <v>3.20648919329296E-2</v>
      </c>
      <c r="AI89" s="12">
        <v>8.8489352619098693E-3</v>
      </c>
      <c r="AJ89" s="12">
        <v>1.39095910237702E-2</v>
      </c>
      <c r="AK89" s="12">
        <v>7.32722323377453E-3</v>
      </c>
      <c r="AL89" s="12">
        <v>3.28027297905907E-2</v>
      </c>
      <c r="AM89">
        <v>6</v>
      </c>
      <c r="AN89">
        <v>4</v>
      </c>
      <c r="AO89">
        <v>191201</v>
      </c>
      <c r="AP89">
        <v>974731</v>
      </c>
      <c r="AR89" s="16">
        <v>29</v>
      </c>
      <c r="AS89" s="16">
        <v>1.1499999999999999</v>
      </c>
      <c r="AU89" s="14">
        <f>(AA89-AR89)/AC89</f>
        <v>0.9115324289054525</v>
      </c>
      <c r="AV89" s="14">
        <f>(AB89-AS89)/AC89*BI89</f>
        <v>0.30355577644895693</v>
      </c>
      <c r="AW89" s="14"/>
      <c r="AY89" s="245">
        <f>$AU89*AY$63</f>
        <v>6.5256771556781548</v>
      </c>
      <c r="AZ89" s="13">
        <f t="shared" ref="AZ89:BB93" si="33">$AU89*AZ$63</f>
        <v>7.2514441896236308</v>
      </c>
      <c r="BA89" s="13">
        <f t="shared" si="33"/>
        <v>7.40696569689766</v>
      </c>
      <c r="BB89" s="13">
        <f t="shared" si="33"/>
        <v>7.8735302187197531</v>
      </c>
      <c r="BC89" s="3">
        <f>AV89*$BC$63</f>
        <v>7662.3553517360178</v>
      </c>
      <c r="BD89" s="3">
        <f>Y89/Y$66*BL$66/$BI$66*$BI89</f>
        <v>4388.8617174966848</v>
      </c>
      <c r="BE89" s="3">
        <f>W89/W$66*BM$66/$BI$66*$BI89</f>
        <v>492.96211506861908</v>
      </c>
      <c r="BF89" s="13">
        <f>$X89/X$10*BN$10/$BI$10*$BI89</f>
        <v>1.1352941396922585</v>
      </c>
      <c r="BG89" s="255">
        <v>1.1000000000000001</v>
      </c>
      <c r="BH89" s="11"/>
      <c r="BI89" s="100">
        <v>58.51</v>
      </c>
      <c r="BJ89" s="11"/>
      <c r="BK89" s="11"/>
      <c r="BL89" s="11"/>
      <c r="BN89" s="99"/>
    </row>
    <row r="90" spans="1:66" x14ac:dyDescent="0.2">
      <c r="A90" t="s">
        <v>279</v>
      </c>
      <c r="B90" t="s">
        <v>359</v>
      </c>
      <c r="C90" t="s">
        <v>298</v>
      </c>
      <c r="D90" s="28">
        <v>45747</v>
      </c>
      <c r="E90" s="29">
        <v>0.62569444444444444</v>
      </c>
      <c r="F90" s="16">
        <v>5214</v>
      </c>
      <c r="G90" s="16">
        <v>-343</v>
      </c>
      <c r="H90">
        <v>750</v>
      </c>
      <c r="I90">
        <v>36</v>
      </c>
      <c r="J90">
        <v>2001</v>
      </c>
      <c r="K90">
        <v>50</v>
      </c>
      <c r="L90">
        <v>15</v>
      </c>
      <c r="M90">
        <v>400</v>
      </c>
      <c r="N90">
        <v>80</v>
      </c>
      <c r="O90">
        <v>400</v>
      </c>
      <c r="P90" s="22">
        <v>3.1</v>
      </c>
      <c r="Q90" s="22">
        <v>3.1</v>
      </c>
      <c r="R90" s="16">
        <v>27</v>
      </c>
      <c r="S90" s="16">
        <v>11</v>
      </c>
      <c r="T90" s="16">
        <v>-14</v>
      </c>
      <c r="U90" s="15">
        <v>0.99393221031245504</v>
      </c>
      <c r="V90" s="15">
        <v>6.2514816157371901E-3</v>
      </c>
      <c r="W90" s="15">
        <v>9.1173627606615205E-4</v>
      </c>
      <c r="X90" s="15">
        <v>0.24286193563147701</v>
      </c>
      <c r="Y90" s="15">
        <v>2.2484356895879202E-3</v>
      </c>
      <c r="Z90" s="24">
        <v>1.8393850780624402E-2</v>
      </c>
      <c r="AA90" s="25">
        <v>61058.654571459701</v>
      </c>
      <c r="AB90" s="25">
        <v>384.47867490187599</v>
      </c>
      <c r="AC90" s="25">
        <v>61469.141021974698</v>
      </c>
      <c r="AD90" s="12">
        <v>1.2371619728003099E-2</v>
      </c>
      <c r="AE90" s="12">
        <v>1.3125380704217199E-2</v>
      </c>
      <c r="AF90" s="12">
        <v>1.7629196938123998E-2</v>
      </c>
      <c r="AG90" s="12">
        <v>7.8505348116126202E-3</v>
      </c>
      <c r="AH90" s="12">
        <v>2.3728119694380798E-2</v>
      </c>
      <c r="AI90" s="12">
        <v>1.10403805788068E-2</v>
      </c>
      <c r="AJ90" s="12">
        <v>4.6672316137227601E-3</v>
      </c>
      <c r="AK90" s="12">
        <v>2.84558893880834E-2</v>
      </c>
      <c r="AL90" s="12">
        <v>1.6691248124066801E-2</v>
      </c>
      <c r="AM90">
        <v>6</v>
      </c>
      <c r="AN90">
        <v>4</v>
      </c>
      <c r="AO90">
        <v>191201</v>
      </c>
      <c r="AP90">
        <v>974731</v>
      </c>
      <c r="AR90" s="16">
        <v>29</v>
      </c>
      <c r="AS90" s="16">
        <v>1.1499999999999999</v>
      </c>
      <c r="AU90" s="14">
        <f>(AA90-AR90)/AC90</f>
        <v>0.99285029132979286</v>
      </c>
      <c r="AV90" s="14">
        <f>(AB90-AS90)/AC90*BI90</f>
        <v>0.36487512913985154</v>
      </c>
      <c r="AW90" s="14"/>
      <c r="AY90" s="245">
        <f>$AU90*AY$63</f>
        <v>7.1078332044852113</v>
      </c>
      <c r="AZ90" s="13">
        <f t="shared" si="33"/>
        <v>7.8983459588757254</v>
      </c>
      <c r="BA90" s="13">
        <f t="shared" si="33"/>
        <v>8.0677415491022639</v>
      </c>
      <c r="BB90" s="13">
        <f t="shared" si="33"/>
        <v>8.5759283197818803</v>
      </c>
      <c r="BC90" s="3">
        <f>AV90*$BC$63</f>
        <v>9210.1785417686751</v>
      </c>
      <c r="BD90" s="3">
        <f>Y90/Y$66*BL$66/$BI$66*$BI90</f>
        <v>4584.2006554893078</v>
      </c>
      <c r="BE90" s="3">
        <f>W90/W$66*BM$66/$BI$66*$BI90</f>
        <v>459.9785302325763</v>
      </c>
      <c r="BF90" s="13">
        <f>$X90/X$10*BN$10/$BI$10*$BI90</f>
        <v>1.1623221425709889</v>
      </c>
      <c r="BG90" s="255">
        <v>1.1000000000000001</v>
      </c>
      <c r="BH90" s="11"/>
      <c r="BI90" s="100">
        <v>58.51</v>
      </c>
      <c r="BJ90" s="11"/>
      <c r="BK90" s="11"/>
      <c r="BL90" s="11"/>
      <c r="BN90" s="99"/>
    </row>
    <row r="91" spans="1:66" x14ac:dyDescent="0.2">
      <c r="A91" t="s">
        <v>279</v>
      </c>
      <c r="B91" t="s">
        <v>360</v>
      </c>
      <c r="C91" t="s">
        <v>299</v>
      </c>
      <c r="D91" s="28">
        <v>45747</v>
      </c>
      <c r="E91" s="29">
        <v>0.63263888888888886</v>
      </c>
      <c r="F91" s="16">
        <v>4764</v>
      </c>
      <c r="G91" s="16">
        <v>-245</v>
      </c>
      <c r="H91">
        <v>750</v>
      </c>
      <c r="I91">
        <v>36</v>
      </c>
      <c r="J91">
        <v>2001</v>
      </c>
      <c r="K91">
        <v>50</v>
      </c>
      <c r="L91">
        <v>15</v>
      </c>
      <c r="M91">
        <v>400</v>
      </c>
      <c r="N91">
        <v>80</v>
      </c>
      <c r="O91">
        <v>400</v>
      </c>
      <c r="P91" s="22">
        <v>3.1</v>
      </c>
      <c r="Q91" s="22">
        <v>3.1</v>
      </c>
      <c r="R91" s="16">
        <v>19</v>
      </c>
      <c r="S91" s="16">
        <v>10</v>
      </c>
      <c r="T91" s="16">
        <v>-17</v>
      </c>
      <c r="U91" s="15">
        <v>0.95693679341057503</v>
      </c>
      <c r="V91" s="15">
        <v>5.8301142385641502E-3</v>
      </c>
      <c r="W91" s="15">
        <v>9.2402175969246195E-4</v>
      </c>
      <c r="X91" s="15">
        <v>0.240428265706014</v>
      </c>
      <c r="Y91" s="15">
        <v>2.6052338205707799E-3</v>
      </c>
      <c r="Z91" s="24">
        <v>1.91487753650787E-2</v>
      </c>
      <c r="AA91" s="25">
        <v>59700.720330910997</v>
      </c>
      <c r="AB91" s="25">
        <v>364.00328989795003</v>
      </c>
      <c r="AC91" s="25">
        <v>62445.305331899399</v>
      </c>
      <c r="AD91" s="12">
        <v>1.4979921454991401E-2</v>
      </c>
      <c r="AE91" s="12">
        <v>8.9670485877484402E-3</v>
      </c>
      <c r="AF91" s="12">
        <v>4.7291972600840199E-2</v>
      </c>
      <c r="AG91" s="12">
        <v>6.78772166017766E-3</v>
      </c>
      <c r="AH91" s="12">
        <v>4.73699943168083E-2</v>
      </c>
      <c r="AI91" s="12">
        <v>6.7577328001559899E-3</v>
      </c>
      <c r="AJ91" s="12">
        <v>5.9807242030549303E-3</v>
      </c>
      <c r="AK91" s="12">
        <v>2.0061711151992598E-2</v>
      </c>
      <c r="AL91" s="12">
        <v>2.0750592207080799E-2</v>
      </c>
      <c r="AM91">
        <v>6</v>
      </c>
      <c r="AN91">
        <v>4</v>
      </c>
      <c r="AO91">
        <v>191201</v>
      </c>
      <c r="AP91">
        <v>974731</v>
      </c>
      <c r="AR91" s="16">
        <v>29</v>
      </c>
      <c r="AS91" s="16">
        <v>1.1499999999999999</v>
      </c>
      <c r="AU91" s="14">
        <f>(AA91-AR91)/AC91</f>
        <v>0.95558377068945888</v>
      </c>
      <c r="AV91" s="14">
        <f>(AB91-AS91)/AC91*BI91</f>
        <v>0.33998626284374495</v>
      </c>
      <c r="AW91" s="14"/>
      <c r="AY91" s="245">
        <f>$AU91*AY$63</f>
        <v>6.841041508762161</v>
      </c>
      <c r="AZ91" s="13">
        <f t="shared" si="33"/>
        <v>7.6018824585158624</v>
      </c>
      <c r="BA91" s="13">
        <f t="shared" si="33"/>
        <v>7.7649198048916546</v>
      </c>
      <c r="BB91" s="13">
        <f t="shared" si="33"/>
        <v>8.2540318440190337</v>
      </c>
      <c r="BC91" s="3">
        <f>AV91*$BC$63</f>
        <v>8581.933742432162</v>
      </c>
      <c r="BD91" s="3">
        <f>Y91/Y$66*BL$66/$BI$66*$BI91</f>
        <v>5311.6549622783778</v>
      </c>
      <c r="BE91" s="3">
        <f>W91/W$66*BM$66/$BI$66*$BI91</f>
        <v>466.17665884714557</v>
      </c>
      <c r="BF91" s="13">
        <f>$X91/X$10*BN$10/$BI$10*$BI91</f>
        <v>1.1506747494349685</v>
      </c>
      <c r="BG91" s="255">
        <v>1.1000000000000001</v>
      </c>
      <c r="BH91" s="11"/>
      <c r="BI91" s="100">
        <v>58.51</v>
      </c>
      <c r="BJ91" s="11"/>
      <c r="BK91" s="11"/>
      <c r="BL91" s="11"/>
      <c r="BN91" s="99"/>
    </row>
    <row r="92" spans="1:66" x14ac:dyDescent="0.2">
      <c r="A92" t="s">
        <v>279</v>
      </c>
      <c r="B92" t="s">
        <v>361</v>
      </c>
      <c r="C92" t="s">
        <v>300</v>
      </c>
      <c r="D92" s="28">
        <v>45747</v>
      </c>
      <c r="E92" s="29">
        <v>0.63888888888888884</v>
      </c>
      <c r="F92" s="16">
        <v>4796</v>
      </c>
      <c r="G92" s="16">
        <v>382</v>
      </c>
      <c r="H92">
        <v>750</v>
      </c>
      <c r="I92">
        <v>36</v>
      </c>
      <c r="J92">
        <v>2001</v>
      </c>
      <c r="K92">
        <v>50</v>
      </c>
      <c r="L92">
        <v>15</v>
      </c>
      <c r="M92">
        <v>400</v>
      </c>
      <c r="N92">
        <v>80</v>
      </c>
      <c r="O92">
        <v>400</v>
      </c>
      <c r="P92" s="22">
        <v>3.1</v>
      </c>
      <c r="Q92" s="22">
        <v>3.09</v>
      </c>
      <c r="R92" s="16">
        <v>20</v>
      </c>
      <c r="S92" s="16">
        <v>3</v>
      </c>
      <c r="T92" s="16">
        <v>-17</v>
      </c>
      <c r="U92" s="15">
        <v>0.99537097303329003</v>
      </c>
      <c r="V92" s="15">
        <v>5.8379803766188901E-3</v>
      </c>
      <c r="W92" s="15">
        <v>9.0152146581660498E-4</v>
      </c>
      <c r="X92" s="15">
        <v>0.24320044788600201</v>
      </c>
      <c r="Y92" s="15">
        <v>2.1828980511609201E-3</v>
      </c>
      <c r="Z92" s="24">
        <v>1.8812512122261999E-2</v>
      </c>
      <c r="AA92" s="25">
        <v>60343.611279381999</v>
      </c>
      <c r="AB92" s="25">
        <v>353.528102881309</v>
      </c>
      <c r="AC92" s="25">
        <v>60670.129215224602</v>
      </c>
      <c r="AD92" s="12">
        <v>1.2812917613716199E-2</v>
      </c>
      <c r="AE92" s="12">
        <v>3.4725515925662899E-2</v>
      </c>
      <c r="AF92" s="12">
        <v>1.5832882665444199E-2</v>
      </c>
      <c r="AG92" s="12">
        <v>6.5952074231134597E-3</v>
      </c>
      <c r="AH92" s="12">
        <v>2.6566313275890801E-2</v>
      </c>
      <c r="AI92" s="12">
        <v>1.4834797171170901E-2</v>
      </c>
      <c r="AJ92" s="12">
        <v>6.9975727240701897E-3</v>
      </c>
      <c r="AK92" s="12">
        <v>1.8986380874354301E-2</v>
      </c>
      <c r="AL92" s="12">
        <v>1.9710618181081E-2</v>
      </c>
      <c r="AM92">
        <v>6</v>
      </c>
      <c r="AN92">
        <v>4</v>
      </c>
      <c r="AO92">
        <v>191201</v>
      </c>
      <c r="AP92">
        <v>974731</v>
      </c>
      <c r="AR92" s="16">
        <v>29</v>
      </c>
      <c r="AS92" s="16">
        <v>1.1499999999999999</v>
      </c>
      <c r="AU92" s="14">
        <f>(AA92-AR92)/AC92</f>
        <v>0.9941401486952266</v>
      </c>
      <c r="AV92" s="14">
        <f>(AB92-AS92)/AC92*BI92</f>
        <v>0.33983185904294372</v>
      </c>
      <c r="AW92" s="14"/>
      <c r="AY92" s="245">
        <f>$AU92*AY$63</f>
        <v>7.1170673167085159</v>
      </c>
      <c r="AZ92" s="13">
        <f t="shared" si="33"/>
        <v>7.9086070624869809</v>
      </c>
      <c r="BA92" s="13">
        <f t="shared" si="33"/>
        <v>8.0782227222966512</v>
      </c>
      <c r="BB92" s="13">
        <f t="shared" si="33"/>
        <v>8.5870697017256656</v>
      </c>
      <c r="BC92" s="3">
        <f>AV92*$BC$63</f>
        <v>8578.0362814672026</v>
      </c>
      <c r="BD92" s="3">
        <f>Y92/Y$66*BL$66/$BI$66*$BI92</f>
        <v>4450.5798957639809</v>
      </c>
      <c r="BE92" s="3">
        <f>W92/W$66*BM$66/$BI$66*$BI92</f>
        <v>454.82507354939571</v>
      </c>
      <c r="BF92" s="13">
        <f>$X92/X$10*BN$10/$BI$10*$BI92</f>
        <v>1.1639422412000431</v>
      </c>
      <c r="BG92" s="255">
        <v>1.1000000000000001</v>
      </c>
      <c r="BH92" s="11"/>
      <c r="BI92" s="100">
        <v>58.51</v>
      </c>
      <c r="BJ92" s="11"/>
      <c r="BK92" s="11"/>
      <c r="BL92" s="11"/>
      <c r="BN92" s="99"/>
    </row>
    <row r="93" spans="1:66" x14ac:dyDescent="0.2">
      <c r="A93" t="s">
        <v>279</v>
      </c>
      <c r="B93" t="s">
        <v>362</v>
      </c>
      <c r="C93" t="s">
        <v>301</v>
      </c>
      <c r="D93" s="28">
        <v>45747</v>
      </c>
      <c r="E93" s="29">
        <v>0.64583333333333337</v>
      </c>
      <c r="F93" s="16">
        <v>5181</v>
      </c>
      <c r="G93" s="16">
        <v>334</v>
      </c>
      <c r="H93">
        <v>750</v>
      </c>
      <c r="I93">
        <v>36</v>
      </c>
      <c r="J93">
        <v>2001</v>
      </c>
      <c r="K93">
        <v>50</v>
      </c>
      <c r="L93">
        <v>15</v>
      </c>
      <c r="M93">
        <v>400</v>
      </c>
      <c r="N93">
        <v>80</v>
      </c>
      <c r="O93">
        <v>400</v>
      </c>
      <c r="P93" s="22">
        <v>3.09</v>
      </c>
      <c r="Q93" s="22">
        <v>3.09</v>
      </c>
      <c r="R93" s="16">
        <v>26</v>
      </c>
      <c r="S93" s="16">
        <v>4</v>
      </c>
      <c r="T93" s="16">
        <v>-21</v>
      </c>
      <c r="U93" s="15">
        <v>1.0001655824398701</v>
      </c>
      <c r="V93" s="15">
        <v>6.0653806831053696E-3</v>
      </c>
      <c r="W93" s="15">
        <v>8.9777646274616797E-4</v>
      </c>
      <c r="X93" s="15">
        <v>0.243468257700198</v>
      </c>
      <c r="Y93" s="15">
        <v>2.1678297782521099E-3</v>
      </c>
      <c r="Z93" s="24">
        <v>1.8654327725263101E-2</v>
      </c>
      <c r="AA93" s="25">
        <v>61808.3686016418</v>
      </c>
      <c r="AB93" s="25">
        <v>374.75350710483701</v>
      </c>
      <c r="AC93" s="25">
        <v>61839.156588223203</v>
      </c>
      <c r="AD93" s="12">
        <v>1.2826102821667001E-2</v>
      </c>
      <c r="AE93" s="12">
        <v>5.10170907885691E-2</v>
      </c>
      <c r="AF93" s="12">
        <v>2.5734214194434901E-2</v>
      </c>
      <c r="AG93" s="12">
        <v>7.7149759366402096E-3</v>
      </c>
      <c r="AH93" s="12">
        <v>3.9273034752817501E-2</v>
      </c>
      <c r="AI93" s="12">
        <v>1.17692959458548E-2</v>
      </c>
      <c r="AJ93" s="12">
        <v>6.1783847266177801E-3</v>
      </c>
      <c r="AK93" s="12">
        <v>4.8146552098866202E-2</v>
      </c>
      <c r="AL93" s="12">
        <v>1.7786253906353799E-2</v>
      </c>
      <c r="AM93">
        <v>6</v>
      </c>
      <c r="AN93">
        <v>4</v>
      </c>
      <c r="AO93">
        <v>191201</v>
      </c>
      <c r="AP93">
        <v>974731</v>
      </c>
      <c r="AR93" s="16">
        <v>29</v>
      </c>
      <c r="AS93" s="16">
        <v>1.1499999999999999</v>
      </c>
      <c r="AU93" s="14">
        <f>(AA93-AR93)/AC93</f>
        <v>0.9990331694369714</v>
      </c>
      <c r="AV93" s="14">
        <f>(AB93-AS93)/AC93*BI93</f>
        <v>0.35349028684629569</v>
      </c>
      <c r="AW93" s="14"/>
      <c r="AY93" s="245">
        <f>$AU93*AY$63</f>
        <v>7.1520965407537913</v>
      </c>
      <c r="AZ93" s="13">
        <f t="shared" si="33"/>
        <v>7.9475321360249991</v>
      </c>
      <c r="BA93" s="13">
        <f t="shared" si="33"/>
        <v>8.1179826207259715</v>
      </c>
      <c r="BB93" s="13">
        <f t="shared" si="33"/>
        <v>8.6293340748288916</v>
      </c>
      <c r="BC93" s="3">
        <f>AV93*$BC$63</f>
        <v>8922.8023359946219</v>
      </c>
      <c r="BD93" s="3">
        <f>Y93/Y$66*BL$66/$BI$66*$BI93</f>
        <v>4419.8580979978551</v>
      </c>
      <c r="BE93" s="3">
        <f>W93/W$66*BM$66/$BI$66*$BI93</f>
        <v>452.93568836940852</v>
      </c>
      <c r="BF93" s="13">
        <f>$X93/X$10*BN$10/$BI$10*$BI93</f>
        <v>1.1652239623401983</v>
      </c>
      <c r="BG93" s="255">
        <v>1.1000000000000001</v>
      </c>
      <c r="BH93" s="11"/>
      <c r="BI93" s="100">
        <v>58.51</v>
      </c>
      <c r="BJ93" s="11"/>
      <c r="BK93" s="11"/>
      <c r="BL93" s="11"/>
      <c r="BN93" s="99"/>
    </row>
    <row r="94" spans="1:66" x14ac:dyDescent="0.2">
      <c r="D94" s="28"/>
      <c r="E94" s="29"/>
      <c r="U94" s="15"/>
      <c r="V94" s="15"/>
      <c r="W94" s="15"/>
      <c r="X94" s="15"/>
      <c r="Y94" s="15"/>
      <c r="Z94" s="24"/>
      <c r="AA94" s="25"/>
      <c r="AB94" s="25"/>
      <c r="AC94" s="25"/>
      <c r="AM94"/>
      <c r="AN94"/>
      <c r="AO94"/>
      <c r="AP94"/>
      <c r="AR94" s="16"/>
      <c r="AS94" s="16"/>
      <c r="AU94" s="14"/>
      <c r="AV94" s="14"/>
      <c r="AW94" s="14"/>
      <c r="AY94" s="245"/>
      <c r="AZ94" s="13"/>
      <c r="BA94" s="13"/>
      <c r="BB94" s="13"/>
      <c r="BC94" s="3">
        <f>AVERAGE(BC89:BC93)</f>
        <v>8591.061250679737</v>
      </c>
      <c r="BD94" s="3">
        <f>STDEV(BC89:BC93)</f>
        <v>582.25981652821042</v>
      </c>
      <c r="BE94" s="179">
        <f>BC94/10000</f>
        <v>0.85910612506797368</v>
      </c>
      <c r="BF94" s="179">
        <f>BD94/10000</f>
        <v>5.8225981652821043E-2</v>
      </c>
      <c r="BH94" s="11"/>
      <c r="BI94" s="100"/>
      <c r="BJ94" s="11"/>
      <c r="BK94" s="11"/>
      <c r="BL94" s="11"/>
      <c r="BN94" s="99"/>
    </row>
    <row r="95" spans="1:66" s="140" customFormat="1" x14ac:dyDescent="0.2">
      <c r="A95" s="140" t="s">
        <v>279</v>
      </c>
      <c r="B95" s="140" t="s">
        <v>363</v>
      </c>
      <c r="C95" s="140" t="s">
        <v>302</v>
      </c>
      <c r="D95" s="141">
        <v>45747</v>
      </c>
      <c r="E95" s="142">
        <v>0.65208333333333335</v>
      </c>
      <c r="F95" s="144">
        <v>-1524</v>
      </c>
      <c r="G95" s="144">
        <v>6351</v>
      </c>
      <c r="H95" s="140">
        <v>750</v>
      </c>
      <c r="I95" s="140">
        <v>36</v>
      </c>
      <c r="J95" s="140">
        <v>2001</v>
      </c>
      <c r="K95" s="140">
        <v>50</v>
      </c>
      <c r="L95" s="140">
        <v>15</v>
      </c>
      <c r="M95" s="140">
        <v>400</v>
      </c>
      <c r="N95" s="140">
        <v>80</v>
      </c>
      <c r="O95" s="140">
        <v>400</v>
      </c>
      <c r="P95" s="143">
        <v>3.09</v>
      </c>
      <c r="Q95" s="143">
        <v>3.09</v>
      </c>
      <c r="R95" s="144">
        <v>0</v>
      </c>
      <c r="S95" s="144">
        <v>-3</v>
      </c>
      <c r="T95" s="144">
        <v>-19</v>
      </c>
      <c r="U95" s="145">
        <v>1.0473537650568701E-3</v>
      </c>
      <c r="V95" s="145">
        <v>4.1036850584648402E-5</v>
      </c>
      <c r="W95" s="145">
        <v>8.3332813930618496E-6</v>
      </c>
      <c r="X95" s="145">
        <v>12.223431306473801</v>
      </c>
      <c r="Y95" s="145">
        <v>6.0569135457021597E-7</v>
      </c>
      <c r="Z95" s="145">
        <v>1.89757348619531E-2</v>
      </c>
      <c r="AA95" s="146">
        <v>29.385101471033</v>
      </c>
      <c r="AB95" s="146">
        <v>1.1500000336039999</v>
      </c>
      <c r="AC95" s="146">
        <v>28076.6645608668</v>
      </c>
      <c r="AD95" s="147">
        <v>3.6417118202327702E-2</v>
      </c>
      <c r="AE95" s="147">
        <v>9.7062013996511001E-2</v>
      </c>
      <c r="AF95" s="147">
        <v>0.23656636298778899</v>
      </c>
      <c r="AG95" s="147">
        <v>4.9445209901001997E-3</v>
      </c>
      <c r="AH95" s="147">
        <v>1</v>
      </c>
      <c r="AI95" s="147">
        <v>8.0663863274494201E-3</v>
      </c>
      <c r="AJ95" s="147">
        <v>2.9692809310516401E-2</v>
      </c>
      <c r="AK95" s="147">
        <v>9.0507219885924806E-2</v>
      </c>
      <c r="AL95" s="147">
        <v>7.5615872757143704E-3</v>
      </c>
      <c r="AM95" s="140">
        <v>6</v>
      </c>
      <c r="AN95" s="140">
        <v>4</v>
      </c>
      <c r="AO95" s="140">
        <v>191201</v>
      </c>
      <c r="AP95" s="140">
        <v>974731</v>
      </c>
      <c r="AQ95" s="148"/>
      <c r="AR95" s="144">
        <v>29</v>
      </c>
      <c r="AS95" s="144">
        <v>1.1499999999999999</v>
      </c>
      <c r="AT95" s="148"/>
      <c r="AU95" s="149">
        <f>(AA95-AR95)/AC95</f>
        <v>1.3716069093540175E-5</v>
      </c>
      <c r="AV95" s="149">
        <f>(AB95-AS95)/AC95*BI95</f>
        <v>4.7874632621271567E-11</v>
      </c>
      <c r="AW95" s="149"/>
      <c r="AY95" s="245">
        <f>$AU95*AY$63</f>
        <v>9.8193586877535284E-5</v>
      </c>
      <c r="AZ95" s="150">
        <f t="shared" ref="AZ95:BB95" si="34">$AU95*AZ$63</f>
        <v>1.0911439503283394E-4</v>
      </c>
      <c r="BA95" s="150">
        <f t="shared" si="34"/>
        <v>1.1145456820896936E-4</v>
      </c>
      <c r="BB95" s="150">
        <f t="shared" si="34"/>
        <v>1.1847508773737565E-4</v>
      </c>
      <c r="BC95" s="146">
        <f>AV95*$BC$63</f>
        <v>1.2084515464316293E-6</v>
      </c>
      <c r="BD95" s="146">
        <f>Y95/Y$66*BL$66/$BI$66*$BI95</f>
        <v>0.84423706754124872</v>
      </c>
      <c r="BE95" s="146">
        <f>W95/W$66*BM$66/$BI$66*$BI95</f>
        <v>2.8741820096167303</v>
      </c>
      <c r="BF95" s="150">
        <f>$X95/X$10*BN$10/$BI$10*$BI95</f>
        <v>39.993562246499621</v>
      </c>
      <c r="BH95" s="148"/>
      <c r="BI95" s="151">
        <v>40</v>
      </c>
      <c r="BJ95" s="148"/>
      <c r="BK95" s="148"/>
      <c r="BL95" s="148"/>
      <c r="BN95" s="151"/>
    </row>
    <row r="96" spans="1:66" x14ac:dyDescent="0.2">
      <c r="D96" s="28"/>
      <c r="E96" s="29"/>
      <c r="U96" s="15"/>
      <c r="V96" s="15"/>
      <c r="W96" s="15"/>
      <c r="X96" s="15"/>
      <c r="Y96" s="15"/>
      <c r="Z96" s="24"/>
      <c r="AA96" s="25"/>
      <c r="AB96" s="25"/>
      <c r="AC96" s="25"/>
      <c r="AM96"/>
      <c r="AN96"/>
      <c r="AO96"/>
      <c r="AP96"/>
      <c r="AR96" s="16"/>
      <c r="AS96" s="16"/>
      <c r="AU96" s="14"/>
      <c r="AV96" s="14"/>
      <c r="AW96" s="14"/>
      <c r="AY96" s="245"/>
      <c r="AZ96" s="13"/>
      <c r="BA96" s="13"/>
      <c r="BB96" s="13"/>
      <c r="BC96" s="3"/>
      <c r="BD96" s="3"/>
      <c r="BE96" s="3"/>
      <c r="BF96" s="13"/>
      <c r="BH96" s="11"/>
      <c r="BI96" s="100"/>
      <c r="BJ96" s="11"/>
      <c r="BK96" s="11"/>
      <c r="BL96" s="11"/>
      <c r="BN96" s="99"/>
    </row>
    <row r="97" spans="1:66" x14ac:dyDescent="0.2">
      <c r="A97" t="s">
        <v>279</v>
      </c>
      <c r="B97" t="s">
        <v>364</v>
      </c>
      <c r="C97" t="s">
        <v>365</v>
      </c>
      <c r="D97" s="28">
        <v>45747</v>
      </c>
      <c r="E97" s="29">
        <v>0.69444444444444442</v>
      </c>
      <c r="F97" s="16">
        <v>-575</v>
      </c>
      <c r="G97" s="16">
        <v>-2009</v>
      </c>
      <c r="H97">
        <v>750</v>
      </c>
      <c r="I97">
        <v>36</v>
      </c>
      <c r="J97">
        <v>2001</v>
      </c>
      <c r="K97">
        <v>50</v>
      </c>
      <c r="L97">
        <v>15</v>
      </c>
      <c r="M97">
        <v>400</v>
      </c>
      <c r="N97">
        <v>80</v>
      </c>
      <c r="O97">
        <v>400</v>
      </c>
      <c r="P97" s="22">
        <v>3.09</v>
      </c>
      <c r="Q97" s="22">
        <v>3.08</v>
      </c>
      <c r="R97" s="16">
        <v>14</v>
      </c>
      <c r="S97" s="16">
        <v>5</v>
      </c>
      <c r="T97" s="16">
        <v>-18</v>
      </c>
      <c r="U97" s="15">
        <v>0.85175366676148501</v>
      </c>
      <c r="V97" s="15">
        <v>2.8859553965460498E-3</v>
      </c>
      <c r="W97" s="15">
        <v>6.1229029519919E-5</v>
      </c>
      <c r="X97" s="15">
        <v>0.61505227398939899</v>
      </c>
      <c r="Y97" s="15">
        <v>3.36421686680051E-3</v>
      </c>
      <c r="Z97" s="24">
        <v>1.8820218139569501E-2</v>
      </c>
      <c r="AA97" s="25">
        <v>49913.708838313403</v>
      </c>
      <c r="AB97" s="25">
        <v>169.02570951455201</v>
      </c>
      <c r="AC97" s="25">
        <v>58639.541958697097</v>
      </c>
      <c r="AD97" s="12">
        <v>9.4962472055685494E-3</v>
      </c>
      <c r="AE97" s="12">
        <v>2.7176771438203198E-2</v>
      </c>
      <c r="AF97" s="12">
        <v>5.9348813641203202E-2</v>
      </c>
      <c r="AG97" s="12">
        <v>8.0739240055665001E-3</v>
      </c>
      <c r="AH97" s="12">
        <v>3.3567891870026699E-2</v>
      </c>
      <c r="AI97" s="12">
        <v>1.22749900129675E-2</v>
      </c>
      <c r="AJ97" s="12">
        <v>1.4067215366024E-2</v>
      </c>
      <c r="AK97" s="12">
        <v>2.15727359402198E-2</v>
      </c>
      <c r="AL97" s="12">
        <v>2.3327959267946102E-2</v>
      </c>
      <c r="AM97">
        <v>6</v>
      </c>
      <c r="AN97">
        <v>4</v>
      </c>
      <c r="AO97">
        <v>191201</v>
      </c>
      <c r="AP97">
        <v>974731</v>
      </c>
      <c r="AR97" s="16">
        <v>29</v>
      </c>
      <c r="AS97" s="16">
        <v>1.1499999999999999</v>
      </c>
      <c r="AU97" s="14">
        <f>(AA97-AR97)/AC97</f>
        <v>0.85070086109215892</v>
      </c>
      <c r="AV97" s="14">
        <f>(AB97-AS97)/AC97*BI97</f>
        <v>0.16807741971350038</v>
      </c>
      <c r="AW97" s="14"/>
      <c r="AY97" s="245">
        <f>$AU97*AY$63</f>
        <v>6.0901828607577144</v>
      </c>
      <c r="AZ97" s="13">
        <f t="shared" ref="AZ97:BB101" si="35">$AU97*AZ$63</f>
        <v>6.7675154724686237</v>
      </c>
      <c r="BA97" s="13">
        <f t="shared" si="35"/>
        <v>6.9126581749781026</v>
      </c>
      <c r="BB97" s="13">
        <f t="shared" si="35"/>
        <v>7.3480862825065447</v>
      </c>
      <c r="BC97" s="3">
        <f>AV97*$BC$63</f>
        <v>4242.6104734800738</v>
      </c>
      <c r="BD97" s="3">
        <f>Y97/Y$66*BL$66/$BI$66*$BI97</f>
        <v>6882.5458743467598</v>
      </c>
      <c r="BE97" s="3">
        <f>W97/W$66*BM$66/$BI$66*$BI97</f>
        <v>30.996145052337244</v>
      </c>
      <c r="BF97" s="13">
        <f>$X97/X$10*BN$10/$BI$10*$BI97</f>
        <v>2.9536638660576418</v>
      </c>
      <c r="BG97" s="255">
        <v>1.53</v>
      </c>
      <c r="BH97" s="11"/>
      <c r="BI97" s="100">
        <v>58.71</v>
      </c>
      <c r="BJ97" s="11"/>
      <c r="BK97" s="11"/>
      <c r="BL97" s="11"/>
      <c r="BN97" s="99"/>
    </row>
    <row r="98" spans="1:66" x14ac:dyDescent="0.2">
      <c r="A98" t="s">
        <v>279</v>
      </c>
      <c r="B98" t="s">
        <v>366</v>
      </c>
      <c r="C98" t="s">
        <v>367</v>
      </c>
      <c r="D98" s="28">
        <v>45747</v>
      </c>
      <c r="E98" s="29">
        <v>0.7006944444444444</v>
      </c>
      <c r="F98" s="16">
        <v>-656</v>
      </c>
      <c r="G98" s="16">
        <v>-1825</v>
      </c>
      <c r="H98">
        <v>750</v>
      </c>
      <c r="I98">
        <v>36</v>
      </c>
      <c r="J98">
        <v>2001</v>
      </c>
      <c r="K98">
        <v>50</v>
      </c>
      <c r="L98">
        <v>15</v>
      </c>
      <c r="M98">
        <v>400</v>
      </c>
      <c r="N98">
        <v>80</v>
      </c>
      <c r="O98">
        <v>400</v>
      </c>
      <c r="P98" s="22">
        <v>3.08</v>
      </c>
      <c r="Q98" s="22">
        <v>3.08</v>
      </c>
      <c r="R98" s="16">
        <v>12</v>
      </c>
      <c r="S98" s="16">
        <v>3</v>
      </c>
      <c r="T98" s="16">
        <v>-19</v>
      </c>
      <c r="U98" s="15">
        <v>0.86028676107853697</v>
      </c>
      <c r="V98" s="15">
        <v>2.7130454663674801E-3</v>
      </c>
      <c r="W98" s="15">
        <v>5.7593946178746297E-5</v>
      </c>
      <c r="X98" s="15">
        <v>0.61545139547702699</v>
      </c>
      <c r="Y98" s="15">
        <v>3.4236059675262498E-3</v>
      </c>
      <c r="Z98" s="24">
        <v>1.9119376921616599E-2</v>
      </c>
      <c r="AA98" s="25">
        <v>49778.093610362703</v>
      </c>
      <c r="AB98" s="25">
        <v>156.875611086101</v>
      </c>
      <c r="AC98" s="25">
        <v>57908.193334993099</v>
      </c>
      <c r="AD98" s="12">
        <v>1.11352210631217E-2</v>
      </c>
      <c r="AE98" s="12">
        <v>2.82127022395131E-2</v>
      </c>
      <c r="AF98" s="12">
        <v>9.18434810832639E-2</v>
      </c>
      <c r="AG98" s="12">
        <v>7.2648297885702998E-3</v>
      </c>
      <c r="AH98" s="12">
        <v>3.6643635393808702E-2</v>
      </c>
      <c r="AI98" s="12">
        <v>7.6557103355925898E-3</v>
      </c>
      <c r="AJ98" s="12">
        <v>1.39971286392905E-2</v>
      </c>
      <c r="AK98" s="12">
        <v>2.0394126871035499E-2</v>
      </c>
      <c r="AL98" s="12">
        <v>2.4515143494968399E-2</v>
      </c>
      <c r="AM98">
        <v>6</v>
      </c>
      <c r="AN98">
        <v>4</v>
      </c>
      <c r="AO98">
        <v>191201</v>
      </c>
      <c r="AP98">
        <v>974731</v>
      </c>
      <c r="AR98" s="16">
        <v>29</v>
      </c>
      <c r="AS98" s="16">
        <v>1.1499999999999999</v>
      </c>
      <c r="AU98" s="14">
        <f>(AA98-AR98)/AC98</f>
        <v>0.85910284443807772</v>
      </c>
      <c r="AV98" s="14">
        <f>(AB98-AS98)/AC98*BI98</f>
        <v>0.15788181430519982</v>
      </c>
      <c r="AW98" s="14"/>
      <c r="AY98" s="245">
        <f>$AU98*AY$63</f>
        <v>6.1503328115923628</v>
      </c>
      <c r="AZ98" s="13">
        <f t="shared" si="35"/>
        <v>6.8343551277381973</v>
      </c>
      <c r="BA98" s="13">
        <f t="shared" si="35"/>
        <v>6.9809313383408744</v>
      </c>
      <c r="BB98" s="13">
        <f t="shared" si="35"/>
        <v>7.4206599701489111</v>
      </c>
      <c r="BC98" s="3">
        <f>AV98*$BC$63</f>
        <v>3985.2529868976471</v>
      </c>
      <c r="BD98" s="3">
        <f>Y98/Y$66*BL$66/$BI$66*$BI98</f>
        <v>7004.0446440054002</v>
      </c>
      <c r="BE98" s="3">
        <f>W98/W$66*BM$66/$BI$66*$BI98</f>
        <v>29.155946515731845</v>
      </c>
      <c r="BF98" s="13">
        <f>$X98/X$10*BN$10/$BI$10*$BI98</f>
        <v>2.955580566094417</v>
      </c>
      <c r="BG98" s="255">
        <v>1.53</v>
      </c>
      <c r="BH98" s="11"/>
      <c r="BI98" s="100">
        <v>58.71</v>
      </c>
      <c r="BJ98" s="11"/>
      <c r="BK98" s="11"/>
      <c r="BL98" s="11"/>
      <c r="BN98" s="99"/>
    </row>
    <row r="99" spans="1:66" x14ac:dyDescent="0.2">
      <c r="A99" t="s">
        <v>279</v>
      </c>
      <c r="B99" t="s">
        <v>368</v>
      </c>
      <c r="C99" t="s">
        <v>369</v>
      </c>
      <c r="D99" s="28">
        <v>45747</v>
      </c>
      <c r="E99" s="29">
        <v>0.70763888888888893</v>
      </c>
      <c r="F99" s="16">
        <v>-509</v>
      </c>
      <c r="G99" s="16">
        <v>-1840</v>
      </c>
      <c r="H99">
        <v>750</v>
      </c>
      <c r="I99">
        <v>36</v>
      </c>
      <c r="J99">
        <v>2001</v>
      </c>
      <c r="K99">
        <v>50</v>
      </c>
      <c r="L99">
        <v>15</v>
      </c>
      <c r="M99">
        <v>400</v>
      </c>
      <c r="N99">
        <v>80</v>
      </c>
      <c r="O99">
        <v>400</v>
      </c>
      <c r="P99" s="22">
        <v>3.08</v>
      </c>
      <c r="Q99" s="22">
        <v>3.08</v>
      </c>
      <c r="R99" s="16">
        <v>18</v>
      </c>
      <c r="S99" s="16">
        <v>3</v>
      </c>
      <c r="T99" s="16">
        <v>-17</v>
      </c>
      <c r="U99" s="15">
        <v>0.86801450445459305</v>
      </c>
      <c r="V99" s="15">
        <v>2.8138497759596301E-3</v>
      </c>
      <c r="W99" s="15">
        <v>5.20421014473109E-5</v>
      </c>
      <c r="X99" s="15">
        <v>0.61255249719891003</v>
      </c>
      <c r="Y99" s="15">
        <v>3.4555314519363698E-3</v>
      </c>
      <c r="Z99" s="24">
        <v>1.8714670668841998E-2</v>
      </c>
      <c r="AA99" s="25">
        <v>50600.126375693799</v>
      </c>
      <c r="AB99" s="25">
        <v>163.900666265372</v>
      </c>
      <c r="AC99" s="25">
        <v>58350.200442028799</v>
      </c>
      <c r="AD99" s="12">
        <v>1.38909647198673E-2</v>
      </c>
      <c r="AE99" s="12">
        <v>2.57525271373438E-2</v>
      </c>
      <c r="AF99" s="12">
        <v>9.3165789835339505E-2</v>
      </c>
      <c r="AG99" s="12">
        <v>9.2142162618762992E-3</v>
      </c>
      <c r="AH99" s="12">
        <v>2.94961870738998E-2</v>
      </c>
      <c r="AI99" s="12">
        <v>9.4865066250612202E-3</v>
      </c>
      <c r="AJ99" s="12">
        <v>9.2427333255746605E-3</v>
      </c>
      <c r="AK99" s="12">
        <v>5.2485419730102798E-3</v>
      </c>
      <c r="AL99" s="12">
        <v>2.31147299563958E-2</v>
      </c>
      <c r="AM99">
        <v>6</v>
      </c>
      <c r="AN99">
        <v>4</v>
      </c>
      <c r="AO99">
        <v>191201</v>
      </c>
      <c r="AP99">
        <v>974731</v>
      </c>
      <c r="AR99" s="16">
        <v>29</v>
      </c>
      <c r="AS99" s="16">
        <v>1.1499999999999999</v>
      </c>
      <c r="AU99" s="14">
        <f>(AA99-AR99)/AC99</f>
        <v>0.86668299324758025</v>
      </c>
      <c r="AV99" s="14">
        <f>(AB99-AS99)/AC99*BI99</f>
        <v>0.16375422096335418</v>
      </c>
      <c r="AW99" s="14"/>
      <c r="AY99" s="245">
        <f>$AU99*AY$63</f>
        <v>6.2045992341070386</v>
      </c>
      <c r="AZ99" s="13">
        <f t="shared" si="35"/>
        <v>6.8946569055994109</v>
      </c>
      <c r="BA99" s="13">
        <f t="shared" si="35"/>
        <v>7.0425264066334901</v>
      </c>
      <c r="BB99" s="13">
        <f t="shared" si="35"/>
        <v>7.4861349097357301</v>
      </c>
      <c r="BC99" s="3">
        <f>AV99*$BC$63</f>
        <v>4133.4842843252736</v>
      </c>
      <c r="BD99" s="3">
        <f>Y99/Y$66*BL$66/$BI$66*$BI99</f>
        <v>7069.3580942712751</v>
      </c>
      <c r="BE99" s="3">
        <f>W99/W$66*BM$66/$BI$66*$BI99</f>
        <v>26.345420431080392</v>
      </c>
      <c r="BF99" s="13">
        <f>$X99/X$10*BN$10/$BI$10*$BI99</f>
        <v>2.9416591947613546</v>
      </c>
      <c r="BG99" s="255">
        <v>1.53</v>
      </c>
      <c r="BH99" s="11"/>
      <c r="BI99" s="100">
        <v>58.71</v>
      </c>
      <c r="BJ99" s="11"/>
      <c r="BK99" s="11"/>
      <c r="BL99" s="11"/>
      <c r="BN99" s="99"/>
    </row>
    <row r="100" spans="1:66" x14ac:dyDescent="0.2">
      <c r="A100" t="s">
        <v>279</v>
      </c>
      <c r="B100" t="s">
        <v>370</v>
      </c>
      <c r="C100" t="s">
        <v>371</v>
      </c>
      <c r="D100" s="28">
        <v>45747</v>
      </c>
      <c r="E100" s="29">
        <v>0.71388888888888891</v>
      </c>
      <c r="F100" s="16">
        <v>-484</v>
      </c>
      <c r="G100" s="16">
        <v>-2148</v>
      </c>
      <c r="H100">
        <v>750</v>
      </c>
      <c r="I100">
        <v>36</v>
      </c>
      <c r="J100">
        <v>2001</v>
      </c>
      <c r="K100">
        <v>50</v>
      </c>
      <c r="L100">
        <v>15</v>
      </c>
      <c r="M100">
        <v>400</v>
      </c>
      <c r="N100">
        <v>80</v>
      </c>
      <c r="O100">
        <v>400</v>
      </c>
      <c r="P100" s="22">
        <v>3.08</v>
      </c>
      <c r="Q100" s="22">
        <v>3.08</v>
      </c>
      <c r="R100" s="16">
        <v>17</v>
      </c>
      <c r="S100" s="16">
        <v>9</v>
      </c>
      <c r="T100" s="16">
        <v>-17</v>
      </c>
      <c r="U100" s="15">
        <v>0.87188612532070198</v>
      </c>
      <c r="V100" s="15">
        <v>2.8706246628665598E-3</v>
      </c>
      <c r="W100" s="15">
        <v>6.3383829968737698E-5</v>
      </c>
      <c r="X100" s="15">
        <v>0.61270297117829398</v>
      </c>
      <c r="Y100" s="15">
        <v>3.3660310546313001E-3</v>
      </c>
      <c r="Z100" s="24">
        <v>1.85922815656373E-2</v>
      </c>
      <c r="AA100" s="25">
        <v>51222.983886693997</v>
      </c>
      <c r="AB100" s="25">
        <v>168.45070389204199</v>
      </c>
      <c r="AC100" s="25">
        <v>58798.8968285062</v>
      </c>
      <c r="AD100" s="12">
        <v>1.13531906875739E-2</v>
      </c>
      <c r="AE100" s="12">
        <v>2.8413234871219599E-2</v>
      </c>
      <c r="AF100" s="12">
        <v>0.115321002092818</v>
      </c>
      <c r="AG100" s="12">
        <v>8.2574123413566899E-3</v>
      </c>
      <c r="AH100" s="12">
        <v>3.5190131742737697E-2</v>
      </c>
      <c r="AI100" s="12">
        <v>8.1006698017802598E-3</v>
      </c>
      <c r="AJ100" s="12">
        <v>1.3193201656734601E-2</v>
      </c>
      <c r="AK100" s="12">
        <v>9.2111521473014907E-3</v>
      </c>
      <c r="AL100" s="12">
        <v>2.4631781019639101E-2</v>
      </c>
      <c r="AM100">
        <v>6</v>
      </c>
      <c r="AN100">
        <v>4</v>
      </c>
      <c r="AO100">
        <v>191201</v>
      </c>
      <c r="AP100">
        <v>974731</v>
      </c>
      <c r="AR100" s="16">
        <v>29</v>
      </c>
      <c r="AS100" s="16">
        <v>1.1499999999999999</v>
      </c>
      <c r="AU100" s="14">
        <f>(AA100-AR100)/AC100</f>
        <v>0.87066231932900351</v>
      </c>
      <c r="AV100" s="14">
        <f>(AB100-AS100)/AC100*BI100</f>
        <v>0.16704776543936597</v>
      </c>
      <c r="AW100" s="14"/>
      <c r="AY100" s="245">
        <f>$AU100*AY$63</f>
        <v>6.2330873015427954</v>
      </c>
      <c r="AZ100" s="13">
        <f t="shared" si="35"/>
        <v>6.9263133339136553</v>
      </c>
      <c r="BA100" s="13">
        <f t="shared" si="35"/>
        <v>7.0748617694216955</v>
      </c>
      <c r="BB100" s="13">
        <f t="shared" si="35"/>
        <v>7.5205070759458206</v>
      </c>
      <c r="BC100" s="3">
        <f>AV100*$BC$63</f>
        <v>4216.6199387910447</v>
      </c>
      <c r="BD100" s="3">
        <f>Y100/Y$66*BL$66/$BI$66*$BI100</f>
        <v>6886.2573565325001</v>
      </c>
      <c r="BE100" s="3">
        <f>W100/W$66*BM$66/$BI$66*$BI100</f>
        <v>32.086975787269893</v>
      </c>
      <c r="BF100" s="13">
        <f>$X100/X$10*BN$10/$BI$10*$BI100</f>
        <v>2.9423818155441466</v>
      </c>
      <c r="BG100" s="255">
        <v>1.53</v>
      </c>
      <c r="BH100" s="11"/>
      <c r="BI100" s="100">
        <v>58.71</v>
      </c>
      <c r="BJ100" s="11"/>
      <c r="BK100" s="11"/>
      <c r="BL100" s="11"/>
      <c r="BN100" s="99"/>
    </row>
    <row r="101" spans="1:66" x14ac:dyDescent="0.2">
      <c r="A101" t="s">
        <v>279</v>
      </c>
      <c r="B101" t="s">
        <v>372</v>
      </c>
      <c r="C101" t="s">
        <v>373</v>
      </c>
      <c r="D101" s="28">
        <v>45747</v>
      </c>
      <c r="E101" s="29">
        <v>0.72013888888888888</v>
      </c>
      <c r="F101" s="16">
        <v>-638</v>
      </c>
      <c r="G101" s="16">
        <v>-2203</v>
      </c>
      <c r="H101">
        <v>750</v>
      </c>
      <c r="I101">
        <v>36</v>
      </c>
      <c r="J101">
        <v>2001</v>
      </c>
      <c r="K101">
        <v>50</v>
      </c>
      <c r="L101">
        <v>15</v>
      </c>
      <c r="M101">
        <v>400</v>
      </c>
      <c r="N101">
        <v>80</v>
      </c>
      <c r="O101">
        <v>400</v>
      </c>
      <c r="P101" s="22">
        <v>3.08</v>
      </c>
      <c r="Q101" s="22">
        <v>3.08</v>
      </c>
      <c r="R101" s="16">
        <v>10</v>
      </c>
      <c r="S101" s="16">
        <v>9</v>
      </c>
      <c r="T101" s="16">
        <v>-14</v>
      </c>
      <c r="U101" s="15">
        <v>0.85669897193811995</v>
      </c>
      <c r="V101" s="15">
        <v>2.9218266883147899E-3</v>
      </c>
      <c r="W101" s="15">
        <v>5.7561493810839902E-5</v>
      </c>
      <c r="X101" s="15">
        <v>0.61052825201618999</v>
      </c>
      <c r="Y101" s="15">
        <v>3.28985287705399E-3</v>
      </c>
      <c r="Z101" s="24">
        <v>1.8758832097853201E-2</v>
      </c>
      <c r="AA101" s="25">
        <v>49641.158439004903</v>
      </c>
      <c r="AB101" s="25">
        <v>169.22571126259101</v>
      </c>
      <c r="AC101" s="25">
        <v>58005.619772836399</v>
      </c>
      <c r="AD101" s="12">
        <v>1.3426950857294499E-2</v>
      </c>
      <c r="AE101" s="12">
        <v>2.8598229709809801E-2</v>
      </c>
      <c r="AF101" s="12">
        <v>8.6933346795186203E-2</v>
      </c>
      <c r="AG101" s="12">
        <v>9.8482773754479894E-3</v>
      </c>
      <c r="AH101" s="12">
        <v>3.8272840330253799E-2</v>
      </c>
      <c r="AI101" s="12">
        <v>8.2856887708481694E-3</v>
      </c>
      <c r="AJ101" s="12">
        <v>1.2882967097244199E-2</v>
      </c>
      <c r="AK101" s="12">
        <v>2.22998425694401E-2</v>
      </c>
      <c r="AL101" s="12">
        <v>2.6213270036851401E-2</v>
      </c>
      <c r="AM101">
        <v>6</v>
      </c>
      <c r="AN101">
        <v>4</v>
      </c>
      <c r="AO101">
        <v>191201</v>
      </c>
      <c r="AP101">
        <v>974731</v>
      </c>
      <c r="AR101" s="16">
        <v>29</v>
      </c>
      <c r="AS101" s="16">
        <v>1.1499999999999999</v>
      </c>
      <c r="AU101" s="14">
        <f>(AA101-AR101)/AC101</f>
        <v>0.85529916986143317</v>
      </c>
      <c r="AV101" s="14">
        <f>(AB101-AS101)/AC101*BI101</f>
        <v>0.17011670674101995</v>
      </c>
      <c r="AW101" s="14"/>
      <c r="AY101" s="245">
        <f>$AU101*AY$63</f>
        <v>6.1231022364583021</v>
      </c>
      <c r="AZ101" s="13">
        <f t="shared" si="35"/>
        <v>6.8040960464006872</v>
      </c>
      <c r="BA101" s="13">
        <f t="shared" si="35"/>
        <v>6.95002329138834</v>
      </c>
      <c r="BB101" s="13">
        <f t="shared" si="35"/>
        <v>7.3878050263513018</v>
      </c>
      <c r="BC101" s="3">
        <f>AV101*$BC$63</f>
        <v>4294.086159602185</v>
      </c>
      <c r="BD101" s="3">
        <f>Y101/Y$66*BL$66/$BI$66*$BI101</f>
        <v>6730.4113387047028</v>
      </c>
      <c r="BE101" s="3">
        <f>W101/W$66*BM$66/$BI$66*$BI101</f>
        <v>29.139518061601418</v>
      </c>
      <c r="BF101" s="13">
        <f>$X101/X$10*BN$10/$BI$10*$BI101</f>
        <v>2.9319381676144092</v>
      </c>
      <c r="BG101" s="255">
        <v>1.53</v>
      </c>
      <c r="BH101" s="11"/>
      <c r="BI101" s="100">
        <v>58.71</v>
      </c>
      <c r="BJ101" s="11"/>
      <c r="BK101" s="11"/>
      <c r="BL101" s="11"/>
      <c r="BN101" s="99"/>
    </row>
    <row r="102" spans="1:66" x14ac:dyDescent="0.2">
      <c r="D102" s="28"/>
      <c r="E102" s="29"/>
      <c r="U102" s="15"/>
      <c r="V102" s="15"/>
      <c r="W102" s="15"/>
      <c r="X102" s="15"/>
      <c r="Y102" s="15"/>
      <c r="Z102" s="24"/>
      <c r="AA102" s="25"/>
      <c r="AB102" s="25"/>
      <c r="AC102" s="25"/>
      <c r="AM102"/>
      <c r="AN102"/>
      <c r="AO102"/>
      <c r="AP102"/>
      <c r="AR102" s="16"/>
      <c r="AS102" s="16"/>
      <c r="AU102" s="14"/>
      <c r="AV102" s="14"/>
      <c r="AW102" s="14"/>
      <c r="AY102" s="245"/>
      <c r="AZ102" s="13"/>
      <c r="BA102" s="13"/>
      <c r="BB102" s="13"/>
      <c r="BC102" s="3">
        <f>AVERAGE(BC97:BC101)</f>
        <v>4174.4107686192456</v>
      </c>
      <c r="BD102" s="3">
        <f>STDEV(BC97:BC101)</f>
        <v>120.63442346519091</v>
      </c>
      <c r="BE102" s="179">
        <f>BC102/10000</f>
        <v>0.41744107686192455</v>
      </c>
      <c r="BF102" s="179">
        <f>BD102/10000</f>
        <v>1.206344234651909E-2</v>
      </c>
      <c r="BH102" s="11"/>
      <c r="BI102" s="100"/>
      <c r="BJ102" s="11"/>
      <c r="BK102" s="11"/>
      <c r="BL102" s="11"/>
      <c r="BN102" s="99"/>
    </row>
    <row r="103" spans="1:66" x14ac:dyDescent="0.2">
      <c r="A103" t="s">
        <v>279</v>
      </c>
      <c r="B103" t="s">
        <v>374</v>
      </c>
      <c r="C103" t="s">
        <v>375</v>
      </c>
      <c r="D103" s="28">
        <v>45747</v>
      </c>
      <c r="E103" s="29">
        <v>0.7270833333333333</v>
      </c>
      <c r="F103" s="16">
        <v>4056</v>
      </c>
      <c r="G103" s="16">
        <v>-611</v>
      </c>
      <c r="H103">
        <v>750</v>
      </c>
      <c r="I103">
        <v>36</v>
      </c>
      <c r="J103">
        <v>2001</v>
      </c>
      <c r="K103">
        <v>50</v>
      </c>
      <c r="L103">
        <v>15</v>
      </c>
      <c r="M103">
        <v>400</v>
      </c>
      <c r="N103">
        <v>80</v>
      </c>
      <c r="O103">
        <v>400</v>
      </c>
      <c r="P103" s="22">
        <v>3.08</v>
      </c>
      <c r="Q103" s="22">
        <v>3.08</v>
      </c>
      <c r="R103" s="16">
        <v>87</v>
      </c>
      <c r="S103" s="16">
        <v>3</v>
      </c>
      <c r="T103" s="16">
        <v>-11</v>
      </c>
      <c r="U103" s="15">
        <v>0.90932515749024501</v>
      </c>
      <c r="V103" s="15">
        <v>7.1667204406692404E-3</v>
      </c>
      <c r="W103" s="15">
        <v>3.6527001838671902E-4</v>
      </c>
      <c r="X103" s="15">
        <v>0.59856740759822502</v>
      </c>
      <c r="Y103" s="15">
        <v>2.9778366793362901E-3</v>
      </c>
      <c r="Z103" s="24">
        <v>1.7468947376482101E-2</v>
      </c>
      <c r="AA103" s="25">
        <v>49325.024474904902</v>
      </c>
      <c r="AB103" s="25">
        <v>388.50374582975297</v>
      </c>
      <c r="AC103" s="25">
        <v>54287.759432559797</v>
      </c>
      <c r="AD103" s="12">
        <v>1.0763120325827401E-2</v>
      </c>
      <c r="AE103" s="12">
        <v>2.3039667960801102E-2</v>
      </c>
      <c r="AF103" s="12">
        <v>3.80804445984722E-2</v>
      </c>
      <c r="AG103" s="12">
        <v>8.2833874437040003E-3</v>
      </c>
      <c r="AH103" s="12">
        <v>3.7822809660607103E-2</v>
      </c>
      <c r="AI103" s="12">
        <v>8.9052389390918002E-3</v>
      </c>
      <c r="AJ103" s="12">
        <v>1.5047168107852499E-2</v>
      </c>
      <c r="AK103" s="12">
        <v>1.5430931574761501E-2</v>
      </c>
      <c r="AL103" s="12">
        <v>2.5599608339554401E-2</v>
      </c>
      <c r="AM103">
        <v>6</v>
      </c>
      <c r="AN103">
        <v>4</v>
      </c>
      <c r="AO103">
        <v>191201</v>
      </c>
      <c r="AP103">
        <v>974731</v>
      </c>
      <c r="AR103" s="16">
        <v>29</v>
      </c>
      <c r="AS103" s="16">
        <v>1.1499999999999999</v>
      </c>
      <c r="AU103" s="14">
        <f>(AA103-AR103)/AC103</f>
        <v>0.90805045170714793</v>
      </c>
      <c r="AV103" s="14">
        <f>(AB103-AS103)/AC103*BI103</f>
        <v>0.40991694869198264</v>
      </c>
      <c r="AW103" s="14"/>
      <c r="AY103" s="245">
        <f>$AU103*AY$63</f>
        <v>6.5007496178977906</v>
      </c>
      <c r="AZ103" s="13">
        <f t="shared" ref="AZ103:BB107" si="36">$AU103*AZ$63</f>
        <v>7.2237442828267149</v>
      </c>
      <c r="BA103" s="13">
        <f t="shared" si="36"/>
        <v>7.3786717110257687</v>
      </c>
      <c r="BB103" s="13">
        <f t="shared" si="36"/>
        <v>7.8434539956229354</v>
      </c>
      <c r="BC103" s="3">
        <f>AV103*$BC$63</f>
        <v>10347.124216578566</v>
      </c>
      <c r="BD103" s="3">
        <f>Y103/Y$66*BL$66/$BI$66*$BI103</f>
        <v>5961.3409118049849</v>
      </c>
      <c r="BE103" s="3">
        <f>W103/W$66*BM$66/$BI$66*$BI103</f>
        <v>180.94320883506219</v>
      </c>
      <c r="BF103" s="13">
        <f>$X103/X$10*BN$10/$BI$10*$BI103</f>
        <v>2.8128078128355827</v>
      </c>
      <c r="BG103" s="255">
        <v>1.31</v>
      </c>
      <c r="BH103" s="11" t="s">
        <v>786</v>
      </c>
      <c r="BI103" s="100">
        <v>57.45</v>
      </c>
      <c r="BJ103" s="11"/>
      <c r="BK103" s="11"/>
      <c r="BL103" s="11"/>
      <c r="BN103" s="99"/>
    </row>
    <row r="104" spans="1:66" x14ac:dyDescent="0.2">
      <c r="A104" t="s">
        <v>279</v>
      </c>
      <c r="B104" t="s">
        <v>376</v>
      </c>
      <c r="C104" t="s">
        <v>377</v>
      </c>
      <c r="D104" s="28">
        <v>45747</v>
      </c>
      <c r="E104" s="29">
        <v>0.73333333333333328</v>
      </c>
      <c r="F104" s="16">
        <v>4269</v>
      </c>
      <c r="G104" s="16">
        <v>-660</v>
      </c>
      <c r="H104">
        <v>750</v>
      </c>
      <c r="I104">
        <v>36</v>
      </c>
      <c r="J104">
        <v>2001</v>
      </c>
      <c r="K104">
        <v>50</v>
      </c>
      <c r="L104">
        <v>15</v>
      </c>
      <c r="M104">
        <v>400</v>
      </c>
      <c r="N104">
        <v>80</v>
      </c>
      <c r="O104">
        <v>400</v>
      </c>
      <c r="P104" s="22">
        <v>3.08</v>
      </c>
      <c r="Q104" s="22">
        <v>3.08</v>
      </c>
      <c r="R104" s="16">
        <v>94</v>
      </c>
      <c r="S104" s="16">
        <v>4</v>
      </c>
      <c r="T104" s="16">
        <v>-15</v>
      </c>
      <c r="U104" s="15">
        <v>0.87192513459219601</v>
      </c>
      <c r="V104" s="15">
        <v>6.7562615061052701E-3</v>
      </c>
      <c r="W104" s="15">
        <v>4.13786711430739E-4</v>
      </c>
      <c r="X104" s="15">
        <v>0.58790589327651099</v>
      </c>
      <c r="Y104" s="15">
        <v>3.0843205942724201E-3</v>
      </c>
      <c r="Z104" s="24">
        <v>1.6365982078442899E-2</v>
      </c>
      <c r="AA104" s="25">
        <v>48204.131994888703</v>
      </c>
      <c r="AB104" s="25">
        <v>373.45345885964002</v>
      </c>
      <c r="AC104" s="25">
        <v>55302.024916036302</v>
      </c>
      <c r="AD104" s="12">
        <v>8.7382440467763008E-3</v>
      </c>
      <c r="AE104" s="12">
        <v>1.37895489516841E-2</v>
      </c>
      <c r="AF104" s="12">
        <v>3.41080227816353E-2</v>
      </c>
      <c r="AG104" s="12">
        <v>8.5172434416200694E-3</v>
      </c>
      <c r="AH104" s="12">
        <v>2.4331960415666098E-2</v>
      </c>
      <c r="AI104" s="12">
        <v>1.1035443683354599E-2</v>
      </c>
      <c r="AJ104" s="12">
        <v>3.4679875528980898E-3</v>
      </c>
      <c r="AK104" s="12">
        <v>3.07359649962393E-3</v>
      </c>
      <c r="AL104" s="12">
        <v>1.19959817420541E-2</v>
      </c>
      <c r="AM104">
        <v>6</v>
      </c>
      <c r="AN104">
        <v>4</v>
      </c>
      <c r="AO104">
        <v>191201</v>
      </c>
      <c r="AP104">
        <v>974731</v>
      </c>
      <c r="AR104" s="16">
        <v>29</v>
      </c>
      <c r="AS104" s="16">
        <v>1.1499999999999999</v>
      </c>
      <c r="AU104" s="14">
        <f>(AA104-AR104)/AC104</f>
        <v>0.87112781255355143</v>
      </c>
      <c r="AV104" s="14">
        <f>(AB104-AS104)/AC104*BI104</f>
        <v>0.38676402435463186</v>
      </c>
      <c r="AW104" s="14"/>
      <c r="AY104" s="245">
        <f>$AU104*AY$63</f>
        <v>6.2364197759619477</v>
      </c>
      <c r="AZ104" s="13">
        <f t="shared" si="36"/>
        <v>6.9300164365476569</v>
      </c>
      <c r="BA104" s="13">
        <f t="shared" si="36"/>
        <v>7.07864429238745</v>
      </c>
      <c r="BB104" s="13">
        <f t="shared" si="36"/>
        <v>7.5245278599068346</v>
      </c>
      <c r="BC104" s="3">
        <f>AV104*$BC$63</f>
        <v>9762.6980666961263</v>
      </c>
      <c r="BD104" s="3">
        <f>Y104/Y$66*BL$66/$BI$66*$BI104</f>
        <v>6174.5114066688593</v>
      </c>
      <c r="BE104" s="3">
        <f>W104/W$66*BM$66/$BI$66*$BI104</f>
        <v>204.97684335076576</v>
      </c>
      <c r="BF104" s="13">
        <f>$X104/X$10*BN$10/$BI$10*$BI104</f>
        <v>2.7627068711536649</v>
      </c>
      <c r="BG104" s="255">
        <v>1.31</v>
      </c>
      <c r="BH104" s="11"/>
      <c r="BI104" s="100">
        <v>57.45</v>
      </c>
      <c r="BJ104" s="11"/>
      <c r="BK104" s="11"/>
      <c r="BL104" s="11"/>
      <c r="BN104" s="99"/>
    </row>
    <row r="105" spans="1:66" x14ac:dyDescent="0.2">
      <c r="A105" t="s">
        <v>279</v>
      </c>
      <c r="B105" t="s">
        <v>378</v>
      </c>
      <c r="C105" t="s">
        <v>379</v>
      </c>
      <c r="D105" s="28">
        <v>45747</v>
      </c>
      <c r="E105" s="29">
        <v>0.74027777777777781</v>
      </c>
      <c r="F105" s="16">
        <v>4271</v>
      </c>
      <c r="G105" s="16">
        <v>-802</v>
      </c>
      <c r="H105">
        <v>750</v>
      </c>
      <c r="I105">
        <v>36</v>
      </c>
      <c r="J105">
        <v>2001</v>
      </c>
      <c r="K105">
        <v>50</v>
      </c>
      <c r="L105">
        <v>15</v>
      </c>
      <c r="M105">
        <v>400</v>
      </c>
      <c r="N105">
        <v>80</v>
      </c>
      <c r="O105">
        <v>400</v>
      </c>
      <c r="P105" s="22">
        <v>3.08</v>
      </c>
      <c r="Q105" s="22">
        <v>3.08</v>
      </c>
      <c r="R105" s="16">
        <v>93</v>
      </c>
      <c r="S105" s="16">
        <v>7</v>
      </c>
      <c r="T105" s="16">
        <v>-11</v>
      </c>
      <c r="U105" s="15">
        <v>0.91671939322458096</v>
      </c>
      <c r="V105" s="15">
        <v>7.1851810690672499E-3</v>
      </c>
      <c r="W105" s="15">
        <v>3.7806962815274198E-4</v>
      </c>
      <c r="X105" s="15">
        <v>0.59409990053390205</v>
      </c>
      <c r="Y105" s="15">
        <v>2.9996909363396401E-3</v>
      </c>
      <c r="Z105" s="24">
        <v>1.6927167951906099E-2</v>
      </c>
      <c r="AA105" s="25">
        <v>49666.235553840401</v>
      </c>
      <c r="AB105" s="25">
        <v>389.35376411607803</v>
      </c>
      <c r="AC105" s="25">
        <v>54221.959860486102</v>
      </c>
      <c r="AD105" s="12">
        <v>1.0487454704552E-2</v>
      </c>
      <c r="AE105" s="12">
        <v>1.23282310847106E-2</v>
      </c>
      <c r="AF105" s="12">
        <v>3.1398491514689097E-2</v>
      </c>
      <c r="AG105" s="12">
        <v>1.00725790328599E-2</v>
      </c>
      <c r="AH105" s="12">
        <v>3.1654854872637403E-2</v>
      </c>
      <c r="AI105" s="12">
        <v>1.0082758013101999E-2</v>
      </c>
      <c r="AJ105" s="12">
        <v>1.5385971271623E-2</v>
      </c>
      <c r="AK105" s="12">
        <v>2.0113687536845601E-2</v>
      </c>
      <c r="AL105" s="12">
        <v>2.5821590679211699E-2</v>
      </c>
      <c r="AM105">
        <v>6</v>
      </c>
      <c r="AN105">
        <v>4</v>
      </c>
      <c r="AO105">
        <v>191201</v>
      </c>
      <c r="AP105">
        <v>974731</v>
      </c>
      <c r="AR105" s="16">
        <v>29</v>
      </c>
      <c r="AS105" s="16">
        <v>1.1499999999999999</v>
      </c>
      <c r="AU105" s="14">
        <f>(AA105-AR105)/AC105</f>
        <v>0.91544524914919589</v>
      </c>
      <c r="AV105" s="14">
        <f>(AB105-AS105)/AC105*BI105</f>
        <v>0.41131501527891734</v>
      </c>
      <c r="AW105" s="14"/>
      <c r="AY105" s="245">
        <f>$AU105*AY$63</f>
        <v>6.5536891066183225</v>
      </c>
      <c r="AZ105" s="13">
        <f t="shared" si="36"/>
        <v>7.2825715491357936</v>
      </c>
      <c r="BA105" s="13">
        <f t="shared" si="36"/>
        <v>7.4387606439609648</v>
      </c>
      <c r="BB105" s="13">
        <f t="shared" si="36"/>
        <v>7.9073279284364828</v>
      </c>
      <c r="BC105" s="3">
        <f>AV105*$BC$63</f>
        <v>10382.414215404478</v>
      </c>
      <c r="BD105" s="3">
        <f>Y105/Y$66*BL$66/$BI$66*$BI105</f>
        <v>6005.0910198197089</v>
      </c>
      <c r="BE105" s="3">
        <f>W105/W$66*BM$66/$BI$66*$BI105</f>
        <v>187.28373049388827</v>
      </c>
      <c r="BF105" s="13">
        <f>$X105/X$10*BN$10/$BI$10*$BI105</f>
        <v>2.7918139554773145</v>
      </c>
      <c r="BG105" s="255">
        <v>1.31</v>
      </c>
      <c r="BH105" s="11"/>
      <c r="BI105" s="100">
        <v>57.45</v>
      </c>
      <c r="BJ105" s="11"/>
      <c r="BK105" s="11"/>
      <c r="BL105" s="11"/>
      <c r="BN105" s="99"/>
    </row>
    <row r="106" spans="1:66" x14ac:dyDescent="0.2">
      <c r="A106" t="s">
        <v>279</v>
      </c>
      <c r="B106" t="s">
        <v>380</v>
      </c>
      <c r="C106" t="s">
        <v>381</v>
      </c>
      <c r="D106" s="28">
        <v>45747</v>
      </c>
      <c r="E106" s="29">
        <v>0.74652777777777779</v>
      </c>
      <c r="F106" s="16">
        <v>4279</v>
      </c>
      <c r="G106" s="16">
        <v>-349</v>
      </c>
      <c r="H106">
        <v>750</v>
      </c>
      <c r="I106">
        <v>36</v>
      </c>
      <c r="J106">
        <v>2001</v>
      </c>
      <c r="K106">
        <v>50</v>
      </c>
      <c r="L106">
        <v>15</v>
      </c>
      <c r="M106">
        <v>400</v>
      </c>
      <c r="N106">
        <v>80</v>
      </c>
      <c r="O106">
        <v>400</v>
      </c>
      <c r="P106" s="22">
        <v>3.08</v>
      </c>
      <c r="Q106" s="22">
        <v>3.08</v>
      </c>
      <c r="R106" s="16">
        <v>97</v>
      </c>
      <c r="S106" s="16">
        <v>-2</v>
      </c>
      <c r="T106" s="16">
        <v>-15</v>
      </c>
      <c r="U106" s="15">
        <v>0.93018467971582397</v>
      </c>
      <c r="V106" s="15">
        <v>7.2517568947782001E-3</v>
      </c>
      <c r="W106" s="15">
        <v>4.2105523049921502E-4</v>
      </c>
      <c r="X106" s="15">
        <v>0.59587666185806498</v>
      </c>
      <c r="Y106" s="15">
        <v>2.9003773435048201E-3</v>
      </c>
      <c r="Z106" s="24">
        <v>1.67740689709437E-2</v>
      </c>
      <c r="AA106" s="25">
        <v>49972.327311750298</v>
      </c>
      <c r="AB106" s="25">
        <v>389.428761877358</v>
      </c>
      <c r="AC106" s="25">
        <v>53770.372858497598</v>
      </c>
      <c r="AD106" s="12">
        <v>1.16671992375907E-2</v>
      </c>
      <c r="AE106" s="12">
        <v>1.6737765564075701E-2</v>
      </c>
      <c r="AF106" s="12">
        <v>6.14409093253196E-2</v>
      </c>
      <c r="AG106" s="12">
        <v>8.5981378958892695E-3</v>
      </c>
      <c r="AH106" s="12">
        <v>3.6672145572068097E-2</v>
      </c>
      <c r="AI106" s="12">
        <v>1.0541405233657399E-2</v>
      </c>
      <c r="AJ106" s="12">
        <v>1.42482881644848E-2</v>
      </c>
      <c r="AK106" s="12">
        <v>8.8094617141837792E-3</v>
      </c>
      <c r="AL106" s="12">
        <v>2.5587477135686699E-2</v>
      </c>
      <c r="AM106">
        <v>6</v>
      </c>
      <c r="AN106">
        <v>4</v>
      </c>
      <c r="AO106">
        <v>191201</v>
      </c>
      <c r="AP106">
        <v>974731</v>
      </c>
      <c r="AR106" s="16">
        <v>29</v>
      </c>
      <c r="AS106" s="16">
        <v>1.1499999999999999</v>
      </c>
      <c r="AU106" s="14">
        <f>(AA106-AR106)/AC106</f>
        <v>0.92882612964543554</v>
      </c>
      <c r="AV106" s="14">
        <f>(AB106-AS106)/AC106*BI106</f>
        <v>0.41484954788311451</v>
      </c>
      <c r="AW106" s="14"/>
      <c r="AY106" s="245">
        <f>$AU106*AY$63</f>
        <v>6.6494830722614555</v>
      </c>
      <c r="AZ106" s="13">
        <f t="shared" si="36"/>
        <v>7.3890194439660597</v>
      </c>
      <c r="BA106" s="13">
        <f t="shared" si="36"/>
        <v>7.5474915236170457</v>
      </c>
      <c r="BB106" s="13">
        <f t="shared" si="36"/>
        <v>8.0229077625700072</v>
      </c>
      <c r="BC106" s="3">
        <f>AV106*$BC$63</f>
        <v>10471.632892553287</v>
      </c>
      <c r="BD106" s="3">
        <f>Y106/Y$66*BL$66/$BI$66*$BI106</f>
        <v>5806.2748160390129</v>
      </c>
      <c r="BE106" s="3">
        <f>W106/W$66*BM$66/$BI$66*$BI106</f>
        <v>208.57743769885283</v>
      </c>
      <c r="BF106" s="13">
        <f>$X106/X$10*BN$10/$BI$10*$BI106</f>
        <v>2.8001633712168097</v>
      </c>
      <c r="BG106" s="255">
        <v>1.31</v>
      </c>
      <c r="BH106" s="11"/>
      <c r="BI106" s="100">
        <v>57.45</v>
      </c>
      <c r="BJ106" s="11"/>
      <c r="BK106" s="11"/>
      <c r="BL106" s="11"/>
      <c r="BN106" s="99"/>
    </row>
    <row r="107" spans="1:66" x14ac:dyDescent="0.2">
      <c r="A107" t="s">
        <v>279</v>
      </c>
      <c r="B107" t="s">
        <v>382</v>
      </c>
      <c r="C107" t="s">
        <v>383</v>
      </c>
      <c r="D107" s="28">
        <v>45747</v>
      </c>
      <c r="E107" s="29">
        <v>0.75277777777777777</v>
      </c>
      <c r="F107" s="16">
        <v>4043</v>
      </c>
      <c r="G107" s="16">
        <v>-412</v>
      </c>
      <c r="H107">
        <v>750</v>
      </c>
      <c r="I107">
        <v>36</v>
      </c>
      <c r="J107">
        <v>2001</v>
      </c>
      <c r="K107">
        <v>50</v>
      </c>
      <c r="L107">
        <v>15</v>
      </c>
      <c r="M107">
        <v>400</v>
      </c>
      <c r="N107">
        <v>80</v>
      </c>
      <c r="O107">
        <v>400</v>
      </c>
      <c r="P107" s="22">
        <v>3.08</v>
      </c>
      <c r="Q107" s="22">
        <v>3.08</v>
      </c>
      <c r="R107" s="16">
        <v>89</v>
      </c>
      <c r="S107" s="16">
        <v>0</v>
      </c>
      <c r="T107" s="16">
        <v>-12</v>
      </c>
      <c r="U107" s="15">
        <v>0.92311918567175</v>
      </c>
      <c r="V107" s="15">
        <v>7.2342179513229798E-3</v>
      </c>
      <c r="W107" s="15">
        <v>4.01140126374808E-4</v>
      </c>
      <c r="X107" s="15">
        <v>0.59860471866625198</v>
      </c>
      <c r="Y107" s="15">
        <v>3.0205086851774299E-3</v>
      </c>
      <c r="Z107" s="24">
        <v>1.74680646423402E-2</v>
      </c>
      <c r="AA107" s="25">
        <v>49690.179034667999</v>
      </c>
      <c r="AB107" s="25">
        <v>389.27875945151698</v>
      </c>
      <c r="AC107" s="25">
        <v>53873.268784683198</v>
      </c>
      <c r="AD107" s="12">
        <v>1.11978570441698E-2</v>
      </c>
      <c r="AE107" s="12">
        <v>1.6085119085591699E-2</v>
      </c>
      <c r="AF107" s="12">
        <v>2.1447800097988301E-2</v>
      </c>
      <c r="AG107" s="12">
        <v>8.5826303972577206E-3</v>
      </c>
      <c r="AH107" s="12">
        <v>3.9688554668869197E-2</v>
      </c>
      <c r="AI107" s="12">
        <v>8.2373993746191893E-3</v>
      </c>
      <c r="AJ107" s="12">
        <v>1.43858580975377E-2</v>
      </c>
      <c r="AK107" s="12">
        <v>1.09288511474707E-2</v>
      </c>
      <c r="AL107" s="12">
        <v>2.5244716474605002E-2</v>
      </c>
      <c r="AM107">
        <v>6</v>
      </c>
      <c r="AN107">
        <v>4</v>
      </c>
      <c r="AO107">
        <v>191201</v>
      </c>
      <c r="AP107">
        <v>974731</v>
      </c>
      <c r="AR107" s="16">
        <v>29</v>
      </c>
      <c r="AS107" s="16">
        <v>1.1499999999999999</v>
      </c>
      <c r="AU107" s="14">
        <f>(AA107-AR107)/AC107</f>
        <v>0.92181484723249718</v>
      </c>
      <c r="AV107" s="14">
        <f>(AB107-AS107)/AC107*BI107</f>
        <v>0.41389723945670875</v>
      </c>
      <c r="AW107" s="14"/>
      <c r="AY107" s="245">
        <f>$AU107*AY$63</f>
        <v>6.5992891745752704</v>
      </c>
      <c r="AZ107" s="13">
        <f t="shared" si="36"/>
        <v>7.3332431254250272</v>
      </c>
      <c r="BA107" s="13">
        <f t="shared" si="36"/>
        <v>7.4905189720356882</v>
      </c>
      <c r="BB107" s="13">
        <f t="shared" si="36"/>
        <v>7.9623465118676746</v>
      </c>
      <c r="BC107" s="3">
        <f>AV107*$BC$63</f>
        <v>10447.594721865402</v>
      </c>
      <c r="BD107" s="3">
        <f>Y107/Y$66*BL$66/$BI$66*$BI107</f>
        <v>6046.7661387742046</v>
      </c>
      <c r="BE107" s="3">
        <f>W107/W$66*BM$66/$BI$66*$BI107</f>
        <v>198.71212529114385</v>
      </c>
      <c r="BF107" s="13">
        <f>$X107/X$10*BN$10/$BI$10*$BI107</f>
        <v>2.8129831462438495</v>
      </c>
      <c r="BG107" s="255">
        <v>1.31</v>
      </c>
      <c r="BH107" s="11"/>
      <c r="BI107" s="100">
        <v>57.45</v>
      </c>
      <c r="BJ107" s="11"/>
      <c r="BK107" s="11"/>
      <c r="BL107" s="11"/>
      <c r="BN107" s="99"/>
    </row>
    <row r="108" spans="1:66" x14ac:dyDescent="0.2">
      <c r="D108" s="1"/>
      <c r="E108" s="2"/>
      <c r="P108"/>
      <c r="Q108"/>
      <c r="R108"/>
      <c r="S108"/>
      <c r="T108"/>
      <c r="U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 s="16"/>
      <c r="AS108" s="16"/>
      <c r="AU108" s="14"/>
      <c r="AV108" s="14"/>
      <c r="AW108" s="14"/>
      <c r="AY108" s="245"/>
      <c r="AZ108" s="13"/>
      <c r="BA108" s="13"/>
      <c r="BB108" s="13"/>
      <c r="BC108" s="3">
        <f>AVERAGE(BC103:BC107)</f>
        <v>10282.292822619571</v>
      </c>
      <c r="BD108" s="3">
        <f>STDEV(BC103:BC107)</f>
        <v>294.69496657382172</v>
      </c>
      <c r="BE108" s="15">
        <f>BC108/10000</f>
        <v>1.028229282261957</v>
      </c>
      <c r="BF108" s="15">
        <f>BD108/10000</f>
        <v>2.9469496657382171E-2</v>
      </c>
      <c r="BH108" s="11"/>
      <c r="BI108" s="100"/>
    </row>
    <row r="109" spans="1:66" s="118" customFormat="1" x14ac:dyDescent="0.2">
      <c r="A109" s="118" t="s">
        <v>155</v>
      </c>
      <c r="B109" s="118" t="s">
        <v>303</v>
      </c>
      <c r="C109" s="118" t="s">
        <v>304</v>
      </c>
      <c r="D109" s="119">
        <v>45747</v>
      </c>
      <c r="E109" s="120">
        <v>0.8</v>
      </c>
      <c r="F109" s="122">
        <v>6474</v>
      </c>
      <c r="G109" s="122">
        <v>-3896</v>
      </c>
      <c r="H109" s="118">
        <v>750</v>
      </c>
      <c r="I109" s="118">
        <v>36</v>
      </c>
      <c r="J109" s="118">
        <v>2001</v>
      </c>
      <c r="K109" s="118">
        <v>50</v>
      </c>
      <c r="L109" s="118">
        <v>15</v>
      </c>
      <c r="M109" s="118">
        <v>400</v>
      </c>
      <c r="N109" s="118">
        <v>80</v>
      </c>
      <c r="O109" s="118">
        <v>400</v>
      </c>
      <c r="P109" s="121">
        <v>3.08</v>
      </c>
      <c r="Q109" s="121">
        <v>3.08</v>
      </c>
      <c r="R109" s="122">
        <v>-2</v>
      </c>
      <c r="S109" s="122">
        <v>10</v>
      </c>
      <c r="T109" s="122">
        <v>-14</v>
      </c>
      <c r="U109" s="123">
        <v>5.4370886673423303E-3</v>
      </c>
      <c r="V109" s="123">
        <v>9.3817394412166402E-6</v>
      </c>
      <c r="W109" s="123">
        <v>4.04836916719892E-5</v>
      </c>
      <c r="X109" s="123">
        <v>2.0333749996439798</v>
      </c>
      <c r="Y109" s="123">
        <v>1.7297333827512698E-5</v>
      </c>
      <c r="Z109" s="123">
        <v>1.3089470502872E-2</v>
      </c>
      <c r="AA109" s="124">
        <v>189.164188234704</v>
      </c>
      <c r="AB109" s="125">
        <v>0.32500000328599998</v>
      </c>
      <c r="AC109" s="124">
        <v>34795.002482118798</v>
      </c>
      <c r="AD109" s="126">
        <v>1.8458528056489801E-2</v>
      </c>
      <c r="AE109" s="126">
        <v>0.29697680281627498</v>
      </c>
      <c r="AF109" s="126">
        <v>9.7406144408591605E-2</v>
      </c>
      <c r="AG109" s="126">
        <v>3.3061094132790601E-3</v>
      </c>
      <c r="AH109" s="126">
        <v>0.190878947745456</v>
      </c>
      <c r="AI109" s="126">
        <v>4.3611462745942698E-3</v>
      </c>
      <c r="AJ109" s="126">
        <v>1.75313847650941E-2</v>
      </c>
      <c r="AK109" s="126">
        <v>0.29122607189919297</v>
      </c>
      <c r="AL109" s="126">
        <v>5.9703812313219402E-3</v>
      </c>
      <c r="AM109" s="118">
        <v>6</v>
      </c>
      <c r="AN109" s="118">
        <v>4</v>
      </c>
      <c r="AO109" s="118">
        <v>191201</v>
      </c>
      <c r="AP109" s="118">
        <v>974731</v>
      </c>
      <c r="AQ109" s="127"/>
      <c r="AR109" s="122">
        <v>187</v>
      </c>
      <c r="AS109" s="122">
        <v>0.28000000000000003</v>
      </c>
      <c r="AT109" s="127"/>
      <c r="AU109" s="128">
        <f t="shared" ref="AU109:AU122" si="37">(AA109-AR109)/AC109</f>
        <v>6.2198249182944559E-5</v>
      </c>
      <c r="AV109" s="128">
        <f t="shared" ref="AV109:AV122" si="38">(AB109-AS109)/AC109*BI109</f>
        <v>6.4780859428134765E-5</v>
      </c>
      <c r="AW109" s="128"/>
      <c r="AY109" s="245">
        <f t="shared" ref="AY109:AY122" si="39">$AU109*AY$63</f>
        <v>4.4527839158031615E-4</v>
      </c>
      <c r="AZ109" s="125">
        <f t="shared" ref="AZ109:BB122" si="40">$AU109*AZ$63</f>
        <v>4.9480097288914803E-4</v>
      </c>
      <c r="BA109" s="125">
        <f t="shared" si="40"/>
        <v>5.0541295459818338E-4</v>
      </c>
      <c r="BB109" s="125">
        <f t="shared" si="40"/>
        <v>5.3724889972528965E-4</v>
      </c>
      <c r="BC109" s="124">
        <f t="shared" ref="BC109:BC122" si="41">AV109*$BC$63</f>
        <v>1.6351985481412594</v>
      </c>
      <c r="BD109" s="124">
        <f t="shared" ref="BD109:BD122" si="42">Y109/Y$66*BL$66/$BI$66*$BI109</f>
        <v>30.191399809351484</v>
      </c>
      <c r="BE109" s="124">
        <f t="shared" ref="BE109:BE122" si="43">W109/W$66*BM$66/$BI$66*$BI109</f>
        <v>17.485150249526765</v>
      </c>
      <c r="BF109" s="125">
        <f t="shared" ref="BF109:BF122" si="44">$X109/X$10*BN$10/$BI$10*$BI109</f>
        <v>8.3311599473815487</v>
      </c>
      <c r="BH109" s="115" t="str">
        <f>'ND70'!$A$2</f>
        <v>ND 70_ Degassed</v>
      </c>
      <c r="BI109" s="115">
        <f>'ND70'!$D$2</f>
        <v>50.09</v>
      </c>
      <c r="BJ109" s="115">
        <v>0</v>
      </c>
      <c r="BK109" s="115">
        <v>0</v>
      </c>
      <c r="BL109" s="115">
        <f>'ND70'!$U$2</f>
        <v>11</v>
      </c>
      <c r="BM109" s="107">
        <f>'ND70'!$W$2</f>
        <v>15</v>
      </c>
      <c r="BN109" s="115">
        <f>'ND70'!$I$2</f>
        <v>8.7799999999999994</v>
      </c>
    </row>
    <row r="110" spans="1:66" s="118" customFormat="1" x14ac:dyDescent="0.2">
      <c r="A110" s="118" t="s">
        <v>155</v>
      </c>
      <c r="B110" s="118" t="s">
        <v>305</v>
      </c>
      <c r="C110" s="118" t="s">
        <v>306</v>
      </c>
      <c r="D110" s="119">
        <v>45747</v>
      </c>
      <c r="E110" s="120">
        <v>0.80625000000000002</v>
      </c>
      <c r="F110" s="122">
        <v>6016</v>
      </c>
      <c r="G110" s="122">
        <v>-4039</v>
      </c>
      <c r="H110" s="118">
        <v>750</v>
      </c>
      <c r="I110" s="118">
        <v>36</v>
      </c>
      <c r="J110" s="118">
        <v>2001</v>
      </c>
      <c r="K110" s="118">
        <v>50</v>
      </c>
      <c r="L110" s="118">
        <v>15</v>
      </c>
      <c r="M110" s="118">
        <v>400</v>
      </c>
      <c r="N110" s="118">
        <v>80</v>
      </c>
      <c r="O110" s="118">
        <v>400</v>
      </c>
      <c r="P110" s="121">
        <v>3.08</v>
      </c>
      <c r="Q110" s="121">
        <v>3.08</v>
      </c>
      <c r="R110" s="122">
        <v>-1</v>
      </c>
      <c r="S110" s="122">
        <v>12</v>
      </c>
      <c r="T110" s="122">
        <v>-12</v>
      </c>
      <c r="U110" s="123">
        <v>5.3235388117551102E-3</v>
      </c>
      <c r="V110" s="123">
        <v>6.4768592448306502E-6</v>
      </c>
      <c r="W110" s="123">
        <v>3.2305859445219998E-5</v>
      </c>
      <c r="X110" s="123">
        <v>2.0365319780867299</v>
      </c>
      <c r="Y110" s="123">
        <v>2.11812432722492E-5</v>
      </c>
      <c r="Z110" s="123">
        <v>1.3181008376502599E-2</v>
      </c>
      <c r="AA110" s="124">
        <v>184.87987275028999</v>
      </c>
      <c r="AB110" s="125">
        <v>0.22500000130199899</v>
      </c>
      <c r="AC110" s="124">
        <v>34734.023592238504</v>
      </c>
      <c r="AD110" s="126">
        <v>9.1194271307135193E-3</v>
      </c>
      <c r="AE110" s="126">
        <v>0.11025204137771</v>
      </c>
      <c r="AF110" s="126">
        <v>0.13028700165552101</v>
      </c>
      <c r="AG110" s="126">
        <v>5.28622652846218E-3</v>
      </c>
      <c r="AH110" s="126">
        <v>0.16879114494626099</v>
      </c>
      <c r="AI110" s="126">
        <v>8.9923417017068602E-3</v>
      </c>
      <c r="AJ110" s="126">
        <v>5.4706343013635602E-3</v>
      </c>
      <c r="AK110" s="126">
        <v>0.111111111845925</v>
      </c>
      <c r="AL110" s="126">
        <v>6.9495633982827399E-3</v>
      </c>
      <c r="AM110" s="118">
        <v>6</v>
      </c>
      <c r="AN110" s="118">
        <v>4</v>
      </c>
      <c r="AO110" s="118">
        <v>191201</v>
      </c>
      <c r="AP110" s="118">
        <v>974731</v>
      </c>
      <c r="AQ110" s="127"/>
      <c r="AR110" s="122">
        <v>187</v>
      </c>
      <c r="AS110" s="122">
        <v>0.28000000000000003</v>
      </c>
      <c r="AT110" s="127"/>
      <c r="AU110" s="128">
        <f t="shared" si="37"/>
        <v>-6.1038918917063285E-5</v>
      </c>
      <c r="AV110" s="128">
        <f t="shared" si="38"/>
        <v>-7.9315600378600549E-5</v>
      </c>
      <c r="AW110" s="128"/>
      <c r="AY110" s="245">
        <f t="shared" si="39"/>
        <v>-4.3697872522502031E-4</v>
      </c>
      <c r="AZ110" s="125">
        <f t="shared" si="40"/>
        <v>-4.8557824152623393E-4</v>
      </c>
      <c r="BA110" s="125">
        <f t="shared" si="40"/>
        <v>-4.9599242359077964E-4</v>
      </c>
      <c r="BB110" s="125">
        <f t="shared" si="40"/>
        <v>-5.2723496978441706E-4</v>
      </c>
      <c r="BC110" s="124">
        <f t="shared" si="41"/>
        <v>-2.0020845004058678</v>
      </c>
      <c r="BD110" s="124">
        <f t="shared" si="42"/>
        <v>36.970517564646471</v>
      </c>
      <c r="BE110" s="124">
        <f t="shared" si="43"/>
        <v>13.953095259111519</v>
      </c>
      <c r="BF110" s="125">
        <f t="shared" si="44"/>
        <v>8.3440947441414135</v>
      </c>
      <c r="BH110" s="115" t="str">
        <f>'ND70'!$A$2</f>
        <v>ND 70_ Degassed</v>
      </c>
      <c r="BI110" s="115">
        <f>'ND70'!$D$2</f>
        <v>50.09</v>
      </c>
      <c r="BJ110" s="115">
        <v>0</v>
      </c>
      <c r="BK110" s="115">
        <v>0</v>
      </c>
      <c r="BL110" s="115">
        <f>'ND70'!$U$2</f>
        <v>11</v>
      </c>
      <c r="BM110" s="107">
        <f>'ND70'!$W$2</f>
        <v>15</v>
      </c>
      <c r="BN110" s="115">
        <f>'ND70'!$I$2</f>
        <v>8.7799999999999994</v>
      </c>
    </row>
    <row r="111" spans="1:66" s="118" customFormat="1" x14ac:dyDescent="0.2">
      <c r="A111" s="118" t="s">
        <v>155</v>
      </c>
      <c r="B111" s="118" t="s">
        <v>307</v>
      </c>
      <c r="C111" s="118" t="s">
        <v>308</v>
      </c>
      <c r="D111" s="119">
        <v>45747</v>
      </c>
      <c r="E111" s="120">
        <v>0.81319444444444444</v>
      </c>
      <c r="F111" s="122">
        <v>5117</v>
      </c>
      <c r="G111" s="122">
        <v>868</v>
      </c>
      <c r="H111" s="118">
        <v>750</v>
      </c>
      <c r="I111" s="118">
        <v>36</v>
      </c>
      <c r="J111" s="118">
        <v>2001</v>
      </c>
      <c r="K111" s="118">
        <v>50</v>
      </c>
      <c r="L111" s="118">
        <v>15</v>
      </c>
      <c r="M111" s="118">
        <v>400</v>
      </c>
      <c r="N111" s="118">
        <v>80</v>
      </c>
      <c r="O111" s="118">
        <v>400</v>
      </c>
      <c r="P111" s="121">
        <v>3.08</v>
      </c>
      <c r="Q111" s="121">
        <v>3.08</v>
      </c>
      <c r="R111" s="122">
        <v>25</v>
      </c>
      <c r="S111" s="122">
        <v>5</v>
      </c>
      <c r="T111" s="122">
        <v>-12</v>
      </c>
      <c r="U111" s="123">
        <v>0.49704790060787601</v>
      </c>
      <c r="V111" s="123">
        <v>2.9990051144228999E-3</v>
      </c>
      <c r="W111" s="123">
        <v>9.7099421759130802E-3</v>
      </c>
      <c r="X111" s="123">
        <v>2.2949483523935701</v>
      </c>
      <c r="Y111" s="123">
        <v>6.0865679886070096E-4</v>
      </c>
      <c r="Z111" s="123">
        <v>1.2802870026813301E-2</v>
      </c>
      <c r="AA111" s="124">
        <v>16106.481102829899</v>
      </c>
      <c r="AB111" s="124">
        <v>97.175234193846407</v>
      </c>
      <c r="AC111" s="124">
        <v>32406.9021125863</v>
      </c>
      <c r="AD111" s="126">
        <v>4.6120237689656002E-3</v>
      </c>
      <c r="AE111" s="126">
        <v>8.0023957716450801E-3</v>
      </c>
      <c r="AF111" s="126">
        <v>2.8207918570447899E-2</v>
      </c>
      <c r="AG111" s="126">
        <v>3.4924432171432999E-3</v>
      </c>
      <c r="AH111" s="126">
        <v>3.6601996661598399E-2</v>
      </c>
      <c r="AI111" s="126">
        <v>8.3086395304027404E-3</v>
      </c>
      <c r="AJ111" s="126">
        <v>2.12497381540092E-3</v>
      </c>
      <c r="AK111" s="126">
        <v>3.2372235370719E-3</v>
      </c>
      <c r="AL111" s="126">
        <v>6.0857340281267299E-3</v>
      </c>
      <c r="AM111" s="118">
        <v>6</v>
      </c>
      <c r="AN111" s="118">
        <v>4</v>
      </c>
      <c r="AO111" s="118">
        <v>191201</v>
      </c>
      <c r="AP111" s="118">
        <v>974731</v>
      </c>
      <c r="AQ111" s="127"/>
      <c r="AR111" s="122">
        <v>187</v>
      </c>
      <c r="AS111" s="122">
        <v>0.28000000000000003</v>
      </c>
      <c r="AT111" s="127"/>
      <c r="AU111" s="128">
        <f t="shared" si="37"/>
        <v>0.4912373619521947</v>
      </c>
      <c r="AV111" s="128">
        <f t="shared" si="38"/>
        <v>0.1484214507351648</v>
      </c>
      <c r="AW111" s="128">
        <f t="shared" ref="AW111:AW122" si="45">BJ111/AU111</f>
        <v>6.2902381604693716</v>
      </c>
      <c r="AY111" s="245">
        <f t="shared" si="39"/>
        <v>3.5167771647535546</v>
      </c>
      <c r="AZ111" s="125">
        <f t="shared" si="40"/>
        <v>3.9079030005895325</v>
      </c>
      <c r="BA111" s="125">
        <f t="shared" si="40"/>
        <v>3.9917156796972417</v>
      </c>
      <c r="BB111" s="125">
        <f t="shared" si="40"/>
        <v>4.2431537170203706</v>
      </c>
      <c r="BC111" s="124">
        <f t="shared" si="41"/>
        <v>3746.454475868768</v>
      </c>
      <c r="BD111" s="124">
        <f t="shared" si="42"/>
        <v>1052.8276956089428</v>
      </c>
      <c r="BE111" s="124">
        <f t="shared" si="43"/>
        <v>4156.1062793730898</v>
      </c>
      <c r="BF111" s="125">
        <f t="shared" si="44"/>
        <v>9.3184064634585386</v>
      </c>
      <c r="BH111" s="115" t="str">
        <f>'ND70'!$A$5</f>
        <v>ND70-3-01</v>
      </c>
      <c r="BI111" s="115">
        <f>'ND70'!$D$5</f>
        <v>49.64</v>
      </c>
      <c r="BJ111" s="115">
        <f>'ND70'!$O$5</f>
        <v>3.09</v>
      </c>
      <c r="BK111" s="115">
        <f>'ND70'!$Q$5</f>
        <v>2637</v>
      </c>
      <c r="BL111" s="115">
        <f>'ND70'!$U$5</f>
        <v>984</v>
      </c>
      <c r="BM111" s="107">
        <f>'ND70'!$W$5</f>
        <v>803</v>
      </c>
      <c r="BN111" s="115">
        <f>'ND70'!$I$5</f>
        <v>9.06</v>
      </c>
    </row>
    <row r="112" spans="1:66" s="118" customFormat="1" x14ac:dyDescent="0.2">
      <c r="A112" s="118" t="s">
        <v>155</v>
      </c>
      <c r="B112" s="118" t="s">
        <v>309</v>
      </c>
      <c r="C112" s="118" t="s">
        <v>310</v>
      </c>
      <c r="D112" s="119">
        <v>45747</v>
      </c>
      <c r="E112" s="120">
        <v>0.81944444444444442</v>
      </c>
      <c r="F112" s="122">
        <v>5055</v>
      </c>
      <c r="G112" s="122">
        <v>960</v>
      </c>
      <c r="H112" s="118">
        <v>750</v>
      </c>
      <c r="I112" s="118">
        <v>36</v>
      </c>
      <c r="J112" s="118">
        <v>2001</v>
      </c>
      <c r="K112" s="118">
        <v>50</v>
      </c>
      <c r="L112" s="118">
        <v>15</v>
      </c>
      <c r="M112" s="118">
        <v>400</v>
      </c>
      <c r="N112" s="118">
        <v>80</v>
      </c>
      <c r="O112" s="118">
        <v>400</v>
      </c>
      <c r="P112" s="121">
        <v>3.08</v>
      </c>
      <c r="Q112" s="121">
        <v>3.07</v>
      </c>
      <c r="R112" s="122">
        <v>25</v>
      </c>
      <c r="S112" s="122">
        <v>4</v>
      </c>
      <c r="T112" s="122">
        <v>-14</v>
      </c>
      <c r="U112" s="123">
        <v>0.50318040158495103</v>
      </c>
      <c r="V112" s="123">
        <v>3.1030720149264899E-3</v>
      </c>
      <c r="W112" s="123">
        <v>1.06175801121518E-2</v>
      </c>
      <c r="X112" s="123">
        <v>2.2800299435147098</v>
      </c>
      <c r="Y112" s="123">
        <v>6.3313317860815E-4</v>
      </c>
      <c r="Z112" s="123">
        <v>1.2884581859113E-2</v>
      </c>
      <c r="AA112" s="124">
        <v>16260.1317960253</v>
      </c>
      <c r="AB112" s="124">
        <v>100.27524941019</v>
      </c>
      <c r="AC112" s="124">
        <v>32322.8962153061</v>
      </c>
      <c r="AD112" s="126">
        <v>9.1516575552128207E-3</v>
      </c>
      <c r="AE112" s="126">
        <v>1.1711801263299799E-2</v>
      </c>
      <c r="AF112" s="126">
        <v>2.90287139439365E-2</v>
      </c>
      <c r="AG112" s="126">
        <v>3.1933802936153699E-3</v>
      </c>
      <c r="AH112" s="126">
        <v>5.5328410796326201E-2</v>
      </c>
      <c r="AI112" s="126">
        <v>5.6444934952406501E-3</v>
      </c>
      <c r="AJ112" s="126">
        <v>1.01578119907786E-3</v>
      </c>
      <c r="AK112" s="126">
        <v>7.6424980356608703E-3</v>
      </c>
      <c r="AL112" s="126">
        <v>9.2828093083977097E-3</v>
      </c>
      <c r="AM112" s="118">
        <v>6</v>
      </c>
      <c r="AN112" s="118">
        <v>4</v>
      </c>
      <c r="AO112" s="118">
        <v>191201</v>
      </c>
      <c r="AP112" s="118">
        <v>974731</v>
      </c>
      <c r="AQ112" s="127"/>
      <c r="AR112" s="122">
        <v>187</v>
      </c>
      <c r="AS112" s="122">
        <v>0.28000000000000003</v>
      </c>
      <c r="AT112" s="127"/>
      <c r="AU112" s="128">
        <f t="shared" si="37"/>
        <v>0.49726768569748619</v>
      </c>
      <c r="AV112" s="128">
        <f t="shared" si="38"/>
        <v>0.15356805119373254</v>
      </c>
      <c r="AW112" s="128">
        <f t="shared" si="45"/>
        <v>6.2139569669922361</v>
      </c>
      <c r="AY112" s="245">
        <f t="shared" si="39"/>
        <v>3.5599483615844179</v>
      </c>
      <c r="AZ112" s="125">
        <f t="shared" si="40"/>
        <v>3.9558755736957378</v>
      </c>
      <c r="BA112" s="125">
        <f t="shared" si="40"/>
        <v>4.0407171191481632</v>
      </c>
      <c r="BB112" s="125">
        <f t="shared" si="40"/>
        <v>4.2952417555054403</v>
      </c>
      <c r="BC112" s="124">
        <f t="shared" si="41"/>
        <v>3876.3649721481379</v>
      </c>
      <c r="BD112" s="124">
        <f t="shared" si="42"/>
        <v>1095.1658581573479</v>
      </c>
      <c r="BE112" s="124">
        <f t="shared" si="43"/>
        <v>4544.5987809614671</v>
      </c>
      <c r="BF112" s="125">
        <f t="shared" si="44"/>
        <v>9.2578317679207096</v>
      </c>
      <c r="BH112" s="115" t="str">
        <f>'ND70'!$A$5</f>
        <v>ND70-3-01</v>
      </c>
      <c r="BI112" s="115">
        <f>'ND70'!$D$5</f>
        <v>49.64</v>
      </c>
      <c r="BJ112" s="115">
        <f>'ND70'!$O$5</f>
        <v>3.09</v>
      </c>
      <c r="BK112" s="115">
        <f>'ND70'!$Q$5</f>
        <v>2637</v>
      </c>
      <c r="BL112" s="115">
        <f>'ND70'!$U$5</f>
        <v>984</v>
      </c>
      <c r="BM112" s="107">
        <f>'ND70'!$W$5</f>
        <v>803</v>
      </c>
      <c r="BN112" s="115">
        <f>'ND70'!$I$5</f>
        <v>9.06</v>
      </c>
    </row>
    <row r="113" spans="1:66" s="118" customFormat="1" x14ac:dyDescent="0.2">
      <c r="A113" s="118" t="s">
        <v>155</v>
      </c>
      <c r="B113" s="118" t="s">
        <v>311</v>
      </c>
      <c r="C113" s="118" t="s">
        <v>312</v>
      </c>
      <c r="D113" s="119">
        <v>45747</v>
      </c>
      <c r="E113" s="120">
        <v>0.82638888888888884</v>
      </c>
      <c r="F113" s="122">
        <v>4211</v>
      </c>
      <c r="G113" s="122">
        <v>5545</v>
      </c>
      <c r="H113" s="118">
        <v>750</v>
      </c>
      <c r="I113" s="118">
        <v>36</v>
      </c>
      <c r="J113" s="118">
        <v>2001</v>
      </c>
      <c r="K113" s="118">
        <v>50</v>
      </c>
      <c r="L113" s="118">
        <v>15</v>
      </c>
      <c r="M113" s="118">
        <v>400</v>
      </c>
      <c r="N113" s="118">
        <v>80</v>
      </c>
      <c r="O113" s="118">
        <v>400</v>
      </c>
      <c r="P113" s="121">
        <v>3.07</v>
      </c>
      <c r="Q113" s="121">
        <v>3.07</v>
      </c>
      <c r="R113" s="122">
        <v>15</v>
      </c>
      <c r="S113" s="122">
        <v>-5</v>
      </c>
      <c r="T113" s="122">
        <v>-11</v>
      </c>
      <c r="U113" s="123">
        <v>0.55752263589864004</v>
      </c>
      <c r="V113" s="123">
        <v>3.4794590561964401E-3</v>
      </c>
      <c r="W113" s="123">
        <v>3.8061052097121502E-3</v>
      </c>
      <c r="X113" s="123">
        <v>2.1300401705573702</v>
      </c>
      <c r="Y113" s="123">
        <v>1.09729650515759E-3</v>
      </c>
      <c r="Z113" s="123">
        <v>1.26948620062014E-2</v>
      </c>
      <c r="AA113" s="124">
        <v>18543.959285945701</v>
      </c>
      <c r="AB113" s="124">
        <v>115.725332139603</v>
      </c>
      <c r="AC113" s="124">
        <v>33266.928399750999</v>
      </c>
      <c r="AD113" s="126">
        <v>7.0575106728879801E-3</v>
      </c>
      <c r="AE113" s="126">
        <v>9.7014691482118498E-3</v>
      </c>
      <c r="AF113" s="126">
        <v>1.9489692171526098E-2</v>
      </c>
      <c r="AG113" s="126">
        <v>4.02500056276223E-3</v>
      </c>
      <c r="AH113" s="126">
        <v>4.2581777484109698E-2</v>
      </c>
      <c r="AI113" s="126">
        <v>8.0639551493087297E-3</v>
      </c>
      <c r="AJ113" s="126">
        <v>9.11060444846814E-4</v>
      </c>
      <c r="AK113" s="126">
        <v>3.2018143275029101E-3</v>
      </c>
      <c r="AL113" s="126">
        <v>7.9177549490004693E-3</v>
      </c>
      <c r="AM113" s="118">
        <v>6</v>
      </c>
      <c r="AN113" s="118">
        <v>4</v>
      </c>
      <c r="AO113" s="118">
        <v>191201</v>
      </c>
      <c r="AP113" s="118">
        <v>974731</v>
      </c>
      <c r="AQ113" s="127"/>
      <c r="AR113" s="122">
        <v>187</v>
      </c>
      <c r="AS113" s="122">
        <v>0.28000000000000003</v>
      </c>
      <c r="AT113" s="127"/>
      <c r="AU113" s="128">
        <f t="shared" si="37"/>
        <v>0.55180806190940979</v>
      </c>
      <c r="AV113" s="128">
        <f t="shared" si="38"/>
        <v>0.16962695705402223</v>
      </c>
      <c r="AW113" s="128">
        <f t="shared" si="45"/>
        <v>6.4515186452358222</v>
      </c>
      <c r="AY113" s="245">
        <f t="shared" si="39"/>
        <v>3.9504039019710766</v>
      </c>
      <c r="AZ113" s="125">
        <f t="shared" si="40"/>
        <v>4.3897564556482793</v>
      </c>
      <c r="BA113" s="125">
        <f t="shared" si="40"/>
        <v>4.4839034314362509</v>
      </c>
      <c r="BB113" s="125">
        <f t="shared" si="40"/>
        <v>4.7663443588001675</v>
      </c>
      <c r="BC113" s="124">
        <f t="shared" si="41"/>
        <v>4281.7238972888899</v>
      </c>
      <c r="BD113" s="124">
        <f t="shared" si="42"/>
        <v>1868.995448565541</v>
      </c>
      <c r="BE113" s="124">
        <f t="shared" si="43"/>
        <v>1604.1693511437124</v>
      </c>
      <c r="BF113" s="125">
        <f t="shared" si="44"/>
        <v>8.5163980587525909</v>
      </c>
      <c r="BH113" s="115" t="str">
        <f>'ND70'!$A$7</f>
        <v>ND70-4-02</v>
      </c>
      <c r="BI113" s="115">
        <f>'ND70'!$D$7</f>
        <v>48.88</v>
      </c>
      <c r="BJ113" s="115">
        <f>'ND70'!$O$7</f>
        <v>3.56</v>
      </c>
      <c r="BK113" s="115">
        <f>'ND70'!$Q$7</f>
        <v>4214</v>
      </c>
      <c r="BL113" s="115">
        <f>'ND70'!$U$7</f>
        <v>2060</v>
      </c>
      <c r="BM113" s="107">
        <f>'ND70'!$W$7</f>
        <v>1887</v>
      </c>
      <c r="BN113" s="115">
        <f>'ND70'!$I$7</f>
        <v>9.09</v>
      </c>
    </row>
    <row r="114" spans="1:66" s="118" customFormat="1" x14ac:dyDescent="0.2">
      <c r="A114" s="118" t="s">
        <v>155</v>
      </c>
      <c r="B114" s="118" t="s">
        <v>313</v>
      </c>
      <c r="C114" s="118" t="s">
        <v>314</v>
      </c>
      <c r="D114" s="119">
        <v>45747</v>
      </c>
      <c r="E114" s="120">
        <v>0.83263888888888893</v>
      </c>
      <c r="F114" s="122">
        <v>4181</v>
      </c>
      <c r="G114" s="122">
        <v>5448</v>
      </c>
      <c r="H114" s="118">
        <v>750</v>
      </c>
      <c r="I114" s="118">
        <v>36</v>
      </c>
      <c r="J114" s="118">
        <v>2001</v>
      </c>
      <c r="K114" s="118">
        <v>50</v>
      </c>
      <c r="L114" s="118">
        <v>15</v>
      </c>
      <c r="M114" s="118">
        <v>400</v>
      </c>
      <c r="N114" s="118">
        <v>80</v>
      </c>
      <c r="O114" s="118">
        <v>400</v>
      </c>
      <c r="P114" s="121">
        <v>3.08</v>
      </c>
      <c r="Q114" s="121">
        <v>3.08</v>
      </c>
      <c r="R114" s="122">
        <v>16</v>
      </c>
      <c r="S114" s="122">
        <v>-4</v>
      </c>
      <c r="T114" s="122">
        <v>-11</v>
      </c>
      <c r="U114" s="123">
        <v>0.55976781482124205</v>
      </c>
      <c r="V114" s="123">
        <v>3.5020284987151199E-3</v>
      </c>
      <c r="W114" s="123">
        <v>3.8419131672798599E-3</v>
      </c>
      <c r="X114" s="123">
        <v>2.1318165059235801</v>
      </c>
      <c r="Y114" s="123">
        <v>1.0662257098756601E-3</v>
      </c>
      <c r="Z114" s="123">
        <v>1.25735437053265E-2</v>
      </c>
      <c r="AA114" s="124">
        <v>18724.113535779699</v>
      </c>
      <c r="AB114" s="124">
        <v>117.175340917851</v>
      </c>
      <c r="AC114" s="124">
        <v>33457.497875343797</v>
      </c>
      <c r="AD114" s="126">
        <v>7.2148362805196098E-3</v>
      </c>
      <c r="AE114" s="126">
        <v>1.5907783833269601E-2</v>
      </c>
      <c r="AF114" s="126">
        <v>2.8429445040545599E-2</v>
      </c>
      <c r="AG114" s="126">
        <v>4.8324864650520901E-3</v>
      </c>
      <c r="AH114" s="126">
        <v>3.6195163731069499E-2</v>
      </c>
      <c r="AI114" s="126">
        <v>7.0745743237354197E-3</v>
      </c>
      <c r="AJ114" s="126">
        <v>3.8152204068237199E-3</v>
      </c>
      <c r="AK114" s="126">
        <v>2.0115589826863699E-2</v>
      </c>
      <c r="AL114" s="126">
        <v>1.07875679302909E-2</v>
      </c>
      <c r="AM114" s="118">
        <v>6</v>
      </c>
      <c r="AN114" s="118">
        <v>4</v>
      </c>
      <c r="AO114" s="118">
        <v>191201</v>
      </c>
      <c r="AP114" s="118">
        <v>974731</v>
      </c>
      <c r="AQ114" s="127"/>
      <c r="AR114" s="122">
        <v>187</v>
      </c>
      <c r="AS114" s="122">
        <v>0.28000000000000003</v>
      </c>
      <c r="AT114" s="127"/>
      <c r="AU114" s="128">
        <f t="shared" si="37"/>
        <v>0.55404960660374003</v>
      </c>
      <c r="AV114" s="128">
        <f t="shared" si="38"/>
        <v>0.17077918633823852</v>
      </c>
      <c r="AW114" s="128">
        <f t="shared" si="45"/>
        <v>6.425417431161784</v>
      </c>
      <c r="AY114" s="245">
        <f t="shared" si="39"/>
        <v>3.9664511610058284</v>
      </c>
      <c r="AZ114" s="125">
        <f t="shared" si="40"/>
        <v>4.4075884446527747</v>
      </c>
      <c r="BA114" s="125">
        <f t="shared" si="40"/>
        <v>4.5021178625771192</v>
      </c>
      <c r="BB114" s="125">
        <f t="shared" si="40"/>
        <v>4.7857061163501564</v>
      </c>
      <c r="BC114" s="124">
        <f t="shared" si="41"/>
        <v>4310.8084705611309</v>
      </c>
      <c r="BD114" s="124">
        <f t="shared" si="42"/>
        <v>1816.073403619358</v>
      </c>
      <c r="BE114" s="124">
        <f t="shared" si="43"/>
        <v>1619.2614268726222</v>
      </c>
      <c r="BF114" s="125">
        <f t="shared" si="44"/>
        <v>8.5235002623981337</v>
      </c>
      <c r="BH114" s="115" t="str">
        <f>'ND70'!$A$7</f>
        <v>ND70-4-02</v>
      </c>
      <c r="BI114" s="115">
        <f>'ND70'!$D$7</f>
        <v>48.88</v>
      </c>
      <c r="BJ114" s="115">
        <f>'ND70'!$O$7</f>
        <v>3.56</v>
      </c>
      <c r="BK114" s="115">
        <f>'ND70'!$Q$7</f>
        <v>4214</v>
      </c>
      <c r="BL114" s="115">
        <f>'ND70'!$U$7</f>
        <v>2060</v>
      </c>
      <c r="BM114" s="107">
        <f>'ND70'!$W$7</f>
        <v>1887</v>
      </c>
      <c r="BN114" s="115">
        <f>'ND70'!$I$7</f>
        <v>9.09</v>
      </c>
    </row>
    <row r="115" spans="1:66" s="118" customFormat="1" x14ac:dyDescent="0.2">
      <c r="A115" s="118" t="s">
        <v>155</v>
      </c>
      <c r="B115" s="118" t="s">
        <v>315</v>
      </c>
      <c r="C115" s="118" t="s">
        <v>316</v>
      </c>
      <c r="D115" s="119">
        <v>45747</v>
      </c>
      <c r="E115" s="120">
        <v>0.83888888888888891</v>
      </c>
      <c r="F115" s="122">
        <v>-1098</v>
      </c>
      <c r="G115" s="122">
        <v>3928</v>
      </c>
      <c r="H115" s="118">
        <v>750</v>
      </c>
      <c r="I115" s="118">
        <v>36</v>
      </c>
      <c r="J115" s="118">
        <v>2001</v>
      </c>
      <c r="K115" s="118">
        <v>50</v>
      </c>
      <c r="L115" s="118">
        <v>15</v>
      </c>
      <c r="M115" s="118">
        <v>400</v>
      </c>
      <c r="N115" s="118">
        <v>80</v>
      </c>
      <c r="O115" s="118">
        <v>400</v>
      </c>
      <c r="P115" s="121">
        <v>3.08</v>
      </c>
      <c r="Q115" s="121">
        <v>3.08</v>
      </c>
      <c r="R115" s="122">
        <v>32</v>
      </c>
      <c r="S115" s="122">
        <v>0</v>
      </c>
      <c r="T115" s="122">
        <v>-11</v>
      </c>
      <c r="U115" s="123">
        <v>0.74560867066028602</v>
      </c>
      <c r="V115" s="123">
        <v>1.0658978560311999E-2</v>
      </c>
      <c r="W115" s="123">
        <v>1.20130649796047E-2</v>
      </c>
      <c r="X115" s="123">
        <v>2.0135234479549902</v>
      </c>
      <c r="Y115" s="123">
        <v>3.4610936034513299E-3</v>
      </c>
      <c r="Z115" s="123">
        <v>1.28699184816931E-2</v>
      </c>
      <c r="AA115" s="124">
        <v>25891.9206542516</v>
      </c>
      <c r="AB115" s="124">
        <v>370.103397374385</v>
      </c>
      <c r="AC115" s="124">
        <v>34731.2777219739</v>
      </c>
      <c r="AD115" s="126">
        <v>4.3509843700870196E-3</v>
      </c>
      <c r="AE115" s="126">
        <v>8.0419990191853002E-3</v>
      </c>
      <c r="AF115" s="126">
        <v>2.9545561677580202E-2</v>
      </c>
      <c r="AG115" s="126">
        <v>4.0432681251638602E-3</v>
      </c>
      <c r="AH115" s="126">
        <v>4.5482990901816303E-2</v>
      </c>
      <c r="AI115" s="126">
        <v>6.4473579355226601E-3</v>
      </c>
      <c r="AJ115" s="126">
        <v>7.9072306040560095E-3</v>
      </c>
      <c r="AK115" s="126">
        <v>6.16840980979305E-3</v>
      </c>
      <c r="AL115" s="126">
        <v>1.21332648998979E-2</v>
      </c>
      <c r="AM115" s="118">
        <v>6</v>
      </c>
      <c r="AN115" s="118">
        <v>4</v>
      </c>
      <c r="AO115" s="118">
        <v>191201</v>
      </c>
      <c r="AP115" s="118">
        <v>974731</v>
      </c>
      <c r="AQ115" s="127"/>
      <c r="AR115" s="122">
        <v>187</v>
      </c>
      <c r="AS115" s="122">
        <v>0.28000000000000003</v>
      </c>
      <c r="AT115" s="127"/>
      <c r="AU115" s="128">
        <f t="shared" si="37"/>
        <v>0.74010869568407867</v>
      </c>
      <c r="AV115" s="128">
        <f t="shared" si="38"/>
        <v>0.54241608998830981</v>
      </c>
      <c r="AW115" s="128">
        <f t="shared" si="45"/>
        <v>6.742252900282125</v>
      </c>
      <c r="AY115" s="245">
        <f t="shared" si="39"/>
        <v>5.2984515470763389</v>
      </c>
      <c r="AZ115" s="125">
        <f t="shared" si="40"/>
        <v>5.8877300804894421</v>
      </c>
      <c r="BA115" s="125">
        <f t="shared" si="40"/>
        <v>6.0140040519351059</v>
      </c>
      <c r="BB115" s="125">
        <f t="shared" si="40"/>
        <v>6.3928259662721016</v>
      </c>
      <c r="BC115" s="124">
        <f t="shared" si="41"/>
        <v>13691.667734376046</v>
      </c>
      <c r="BD115" s="124">
        <f t="shared" si="42"/>
        <v>6143.6340098580977</v>
      </c>
      <c r="BE115" s="124">
        <f t="shared" si="43"/>
        <v>5276.5613880243673</v>
      </c>
      <c r="BF115" s="125">
        <f t="shared" si="44"/>
        <v>8.3898190318002221</v>
      </c>
      <c r="BH115" s="115" t="str">
        <f>'ND70'!$A$8</f>
        <v>ND70-5-02</v>
      </c>
      <c r="BI115" s="115">
        <f>'ND70'!$D$8</f>
        <v>50.94</v>
      </c>
      <c r="BJ115" s="115">
        <f>'ND70'!$O$8</f>
        <v>4.99</v>
      </c>
      <c r="BK115" s="115">
        <f>'ND70'!$Q$8</f>
        <v>12237</v>
      </c>
      <c r="BL115" s="115">
        <f>'ND70'!$U$8</f>
        <v>6984</v>
      </c>
      <c r="BM115" s="107">
        <f>'ND70'!$W$8</f>
        <v>5616</v>
      </c>
      <c r="BN115" s="115">
        <f>'ND70'!$I$8</f>
        <v>8.7200000000000006</v>
      </c>
    </row>
    <row r="116" spans="1:66" s="118" customFormat="1" x14ac:dyDescent="0.2">
      <c r="A116" s="118" t="s">
        <v>155</v>
      </c>
      <c r="B116" s="118" t="s">
        <v>317</v>
      </c>
      <c r="C116" s="118" t="s">
        <v>318</v>
      </c>
      <c r="D116" s="119">
        <v>45747</v>
      </c>
      <c r="E116" s="120">
        <v>0.84583333333333333</v>
      </c>
      <c r="F116" s="122">
        <v>-1148</v>
      </c>
      <c r="G116" s="122">
        <v>3799</v>
      </c>
      <c r="H116" s="118">
        <v>750</v>
      </c>
      <c r="I116" s="118">
        <v>36</v>
      </c>
      <c r="J116" s="118">
        <v>2001</v>
      </c>
      <c r="K116" s="118">
        <v>50</v>
      </c>
      <c r="L116" s="118">
        <v>15</v>
      </c>
      <c r="M116" s="118">
        <v>400</v>
      </c>
      <c r="N116" s="118">
        <v>80</v>
      </c>
      <c r="O116" s="118">
        <v>400</v>
      </c>
      <c r="P116" s="121">
        <v>3.08</v>
      </c>
      <c r="Q116" s="121">
        <v>3.08</v>
      </c>
      <c r="R116" s="122">
        <v>32</v>
      </c>
      <c r="S116" s="122">
        <v>3</v>
      </c>
      <c r="T116" s="122">
        <v>-7</v>
      </c>
      <c r="U116" s="123">
        <v>0.76386870065455503</v>
      </c>
      <c r="V116" s="123">
        <v>1.0741036021822199E-2</v>
      </c>
      <c r="W116" s="123">
        <v>1.2457337066646E-2</v>
      </c>
      <c r="X116" s="123">
        <v>2.02119737493791</v>
      </c>
      <c r="Y116" s="123">
        <v>3.64232183460781E-3</v>
      </c>
      <c r="Z116" s="123">
        <v>1.31015137701506E-2</v>
      </c>
      <c r="AA116" s="124">
        <v>27761.6418847038</v>
      </c>
      <c r="AB116" s="124">
        <v>390.40378064695102</v>
      </c>
      <c r="AC116" s="124">
        <v>36352.8836543539</v>
      </c>
      <c r="AD116" s="126">
        <v>7.3336503426982601E-3</v>
      </c>
      <c r="AE116" s="126">
        <v>5.9047694929229098E-3</v>
      </c>
      <c r="AF116" s="126">
        <v>3.2278424566058103E-2</v>
      </c>
      <c r="AG116" s="126">
        <v>3.4869348335938698E-3</v>
      </c>
      <c r="AH116" s="126">
        <v>3.7130922848608403E-2</v>
      </c>
      <c r="AI116" s="126">
        <v>6.6323469000499E-3</v>
      </c>
      <c r="AJ116" s="126">
        <v>5.0475268407134304E-3</v>
      </c>
      <c r="AK116" s="126">
        <v>8.3402952474502298E-3</v>
      </c>
      <c r="AL116" s="126">
        <v>1.2024529071713599E-2</v>
      </c>
      <c r="AM116" s="118">
        <v>6</v>
      </c>
      <c r="AN116" s="118">
        <v>4</v>
      </c>
      <c r="AO116" s="118">
        <v>191201</v>
      </c>
      <c r="AP116" s="118">
        <v>974731</v>
      </c>
      <c r="AQ116" s="127"/>
      <c r="AR116" s="122">
        <v>187</v>
      </c>
      <c r="AS116" s="122">
        <v>0.28000000000000003</v>
      </c>
      <c r="AT116" s="127"/>
      <c r="AU116" s="128">
        <f t="shared" si="37"/>
        <v>0.75852694787257269</v>
      </c>
      <c r="AV116" s="128">
        <f t="shared" si="38"/>
        <v>0.54666654714681917</v>
      </c>
      <c r="AW116" s="128">
        <f t="shared" si="45"/>
        <v>6.5785401744728595</v>
      </c>
      <c r="AY116" s="245">
        <f t="shared" si="39"/>
        <v>5.4303081478319459</v>
      </c>
      <c r="AZ116" s="125">
        <f t="shared" si="40"/>
        <v>6.0342513929299137</v>
      </c>
      <c r="BA116" s="125">
        <f t="shared" si="40"/>
        <v>6.1636678025937623</v>
      </c>
      <c r="BB116" s="125">
        <f t="shared" si="40"/>
        <v>6.5519170315853144</v>
      </c>
      <c r="BC116" s="124">
        <f t="shared" si="41"/>
        <v>13798.957780168685</v>
      </c>
      <c r="BD116" s="124">
        <f t="shared" si="42"/>
        <v>6465.3242188050954</v>
      </c>
      <c r="BE116" s="124">
        <f t="shared" si="43"/>
        <v>5471.7013414200292</v>
      </c>
      <c r="BF116" s="125">
        <f t="shared" si="44"/>
        <v>8.421794253501929</v>
      </c>
      <c r="BH116" s="115" t="str">
        <f>'ND70'!$A$8</f>
        <v>ND70-5-02</v>
      </c>
      <c r="BI116" s="115">
        <f>'ND70'!$D$8</f>
        <v>50.94</v>
      </c>
      <c r="BJ116" s="115">
        <f>'ND70'!$O$8</f>
        <v>4.99</v>
      </c>
      <c r="BK116" s="115">
        <f>'ND70'!$Q$8</f>
        <v>12237</v>
      </c>
      <c r="BL116" s="115">
        <f>'ND70'!$U$8</f>
        <v>6984</v>
      </c>
      <c r="BM116" s="107">
        <f>'ND70'!$W$8</f>
        <v>5616</v>
      </c>
      <c r="BN116" s="115">
        <f>'ND70'!$I$8</f>
        <v>8.7200000000000006</v>
      </c>
    </row>
    <row r="117" spans="1:66" s="118" customFormat="1" x14ac:dyDescent="0.2">
      <c r="A117" s="118" t="s">
        <v>155</v>
      </c>
      <c r="B117" s="118" t="s">
        <v>319</v>
      </c>
      <c r="C117" s="118" t="s">
        <v>320</v>
      </c>
      <c r="D117" s="119">
        <v>45747</v>
      </c>
      <c r="E117" s="120">
        <v>0.8520833333333333</v>
      </c>
      <c r="F117" s="122">
        <v>-5436</v>
      </c>
      <c r="G117" s="122">
        <v>2304</v>
      </c>
      <c r="H117" s="118">
        <v>750</v>
      </c>
      <c r="I117" s="118">
        <v>36</v>
      </c>
      <c r="J117" s="118">
        <v>2001</v>
      </c>
      <c r="K117" s="118">
        <v>50</v>
      </c>
      <c r="L117" s="118">
        <v>15</v>
      </c>
      <c r="M117" s="118">
        <v>400</v>
      </c>
      <c r="N117" s="118">
        <v>80</v>
      </c>
      <c r="O117" s="118">
        <v>400</v>
      </c>
      <c r="P117" s="121">
        <v>3.08</v>
      </c>
      <c r="Q117" s="121">
        <v>3.08</v>
      </c>
      <c r="R117" s="122">
        <v>17</v>
      </c>
      <c r="S117" s="122">
        <v>6</v>
      </c>
      <c r="T117" s="122">
        <v>-10</v>
      </c>
      <c r="U117" s="123">
        <v>0.90626403941501499</v>
      </c>
      <c r="V117" s="123">
        <v>1.17389848007898E-2</v>
      </c>
      <c r="W117" s="123">
        <v>2.3159775940439602E-2</v>
      </c>
      <c r="X117" s="123">
        <v>2.1264656959342498</v>
      </c>
      <c r="Y117" s="123">
        <v>7.1630669643167602E-3</v>
      </c>
      <c r="Z117" s="123">
        <v>1.39965706246254E-2</v>
      </c>
      <c r="AA117" s="124">
        <v>30904.111947473099</v>
      </c>
      <c r="AB117" s="124">
        <v>400.32897608890403</v>
      </c>
      <c r="AC117" s="124">
        <v>34100.439523807298</v>
      </c>
      <c r="AD117" s="126">
        <v>4.5369794577942799E-3</v>
      </c>
      <c r="AE117" s="126">
        <v>9.3984360068661704E-3</v>
      </c>
      <c r="AF117" s="126">
        <v>1.91598020145771E-2</v>
      </c>
      <c r="AG117" s="126">
        <v>1.0619235845220299E-2</v>
      </c>
      <c r="AH117" s="126">
        <v>3.1380818654419003E-2</v>
      </c>
      <c r="AI117" s="126">
        <v>1.2328478874660801E-2</v>
      </c>
      <c r="AJ117" s="126">
        <v>5.30633628821522E-3</v>
      </c>
      <c r="AK117" s="126">
        <v>1.1579751579645199E-2</v>
      </c>
      <c r="AL117" s="126">
        <v>2.3092883178792599E-3</v>
      </c>
      <c r="AM117" s="118">
        <v>6</v>
      </c>
      <c r="AN117" s="118">
        <v>4</v>
      </c>
      <c r="AO117" s="118">
        <v>191201</v>
      </c>
      <c r="AP117" s="118">
        <v>974731</v>
      </c>
      <c r="AQ117" s="127"/>
      <c r="AR117" s="122">
        <v>187</v>
      </c>
      <c r="AS117" s="122">
        <v>0.28000000000000003</v>
      </c>
      <c r="AT117" s="127"/>
      <c r="AU117" s="128">
        <f t="shared" si="37"/>
        <v>0.90078346134007681</v>
      </c>
      <c r="AV117" s="128">
        <f t="shared" si="38"/>
        <v>0.59114979708828086</v>
      </c>
      <c r="AW117" s="128">
        <f t="shared" si="45"/>
        <v>7.1271290776687879</v>
      </c>
      <c r="AY117" s="245">
        <f t="shared" si="39"/>
        <v>6.4487251023401022</v>
      </c>
      <c r="AZ117" s="125">
        <f t="shared" si="40"/>
        <v>7.1659337503625817</v>
      </c>
      <c r="BA117" s="125">
        <f t="shared" si="40"/>
        <v>7.3196213177959688</v>
      </c>
      <c r="BB117" s="125">
        <f t="shared" si="40"/>
        <v>7.7806840200961354</v>
      </c>
      <c r="BC117" s="124">
        <f t="shared" si="41"/>
        <v>14921.804040051615</v>
      </c>
      <c r="BD117" s="124">
        <f t="shared" si="42"/>
        <v>12577.560647079948</v>
      </c>
      <c r="BE117" s="124">
        <f t="shared" si="43"/>
        <v>10062.755953973096</v>
      </c>
      <c r="BF117" s="125">
        <f t="shared" si="44"/>
        <v>8.7647533806411229</v>
      </c>
      <c r="BH117" s="115" t="str">
        <f>'ND70'!$A$9</f>
        <v>ND70-6-02</v>
      </c>
      <c r="BI117" s="115">
        <f>'ND70'!$D$9</f>
        <v>50.39</v>
      </c>
      <c r="BJ117" s="115">
        <f>'ND70'!$O$9</f>
        <v>6.42</v>
      </c>
      <c r="BK117" s="115">
        <f>'ND70'!$Q$9</f>
        <v>15847</v>
      </c>
      <c r="BL117" s="115">
        <f>'ND70'!$U$9</f>
        <v>12293</v>
      </c>
      <c r="BM117" s="107">
        <f>'ND70'!$W$9</f>
        <v>9951</v>
      </c>
      <c r="BN117" s="115">
        <f>'ND70'!$I$9</f>
        <v>9.41</v>
      </c>
    </row>
    <row r="118" spans="1:66" s="118" customFormat="1" x14ac:dyDescent="0.2">
      <c r="A118" s="118" t="s">
        <v>155</v>
      </c>
      <c r="B118" s="118" t="s">
        <v>321</v>
      </c>
      <c r="C118" s="118" t="s">
        <v>322</v>
      </c>
      <c r="D118" s="119">
        <v>45747</v>
      </c>
      <c r="E118" s="120">
        <v>0.85902777777777772</v>
      </c>
      <c r="F118" s="122">
        <v>-5330</v>
      </c>
      <c r="G118" s="122">
        <v>2064</v>
      </c>
      <c r="H118" s="118">
        <v>750</v>
      </c>
      <c r="I118" s="118">
        <v>36</v>
      </c>
      <c r="J118" s="118">
        <v>2001</v>
      </c>
      <c r="K118" s="118">
        <v>50</v>
      </c>
      <c r="L118" s="118">
        <v>15</v>
      </c>
      <c r="M118" s="118">
        <v>400</v>
      </c>
      <c r="N118" s="118">
        <v>80</v>
      </c>
      <c r="O118" s="118">
        <v>400</v>
      </c>
      <c r="P118" s="121">
        <v>3.08</v>
      </c>
      <c r="Q118" s="121">
        <v>3.08</v>
      </c>
      <c r="R118" s="122">
        <v>18</v>
      </c>
      <c r="S118" s="122">
        <v>6</v>
      </c>
      <c r="T118" s="122">
        <v>-11</v>
      </c>
      <c r="U118" s="123">
        <v>0.91425727914818</v>
      </c>
      <c r="V118" s="123">
        <v>1.17886799904481E-2</v>
      </c>
      <c r="W118" s="123">
        <v>2.3043224132324298E-2</v>
      </c>
      <c r="X118" s="123">
        <v>2.1312725698591501</v>
      </c>
      <c r="Y118" s="123">
        <v>7.3764965460891398E-3</v>
      </c>
      <c r="Z118" s="123">
        <v>1.3550583729161301E-2</v>
      </c>
      <c r="AA118" s="124">
        <v>30793.056861839599</v>
      </c>
      <c r="AB118" s="124">
        <v>397.07891391614697</v>
      </c>
      <c r="AC118" s="124">
        <v>33680.860653775497</v>
      </c>
      <c r="AD118" s="126">
        <v>3.1130098240758001E-3</v>
      </c>
      <c r="AE118" s="126">
        <v>1.6208754733885101E-2</v>
      </c>
      <c r="AF118" s="126">
        <v>2.35878277835639E-2</v>
      </c>
      <c r="AG118" s="126">
        <v>7.3764601954727903E-3</v>
      </c>
      <c r="AH118" s="126">
        <v>2.5709209232978598E-2</v>
      </c>
      <c r="AI118" s="126">
        <v>8.1550663129422492E-3</v>
      </c>
      <c r="AJ118" s="126">
        <v>4.8270009107833096E-3</v>
      </c>
      <c r="AK118" s="126">
        <v>1.7753773141474301E-2</v>
      </c>
      <c r="AL118" s="126">
        <v>3.4534763729410201E-3</v>
      </c>
      <c r="AM118" s="118">
        <v>6</v>
      </c>
      <c r="AN118" s="118">
        <v>4</v>
      </c>
      <c r="AO118" s="118">
        <v>191201</v>
      </c>
      <c r="AP118" s="118">
        <v>974731</v>
      </c>
      <c r="AQ118" s="127"/>
      <c r="AR118" s="122">
        <v>187</v>
      </c>
      <c r="AS118" s="122">
        <v>0.28000000000000003</v>
      </c>
      <c r="AT118" s="127"/>
      <c r="AU118" s="128">
        <f t="shared" si="37"/>
        <v>0.90870768346618169</v>
      </c>
      <c r="AV118" s="128">
        <f t="shared" si="38"/>
        <v>0.59365161353123908</v>
      </c>
      <c r="AW118" s="128">
        <f t="shared" si="45"/>
        <v>7.0649782287649439</v>
      </c>
      <c r="AY118" s="245">
        <f t="shared" si="39"/>
        <v>6.5054547519554591</v>
      </c>
      <c r="AZ118" s="125">
        <f t="shared" si="40"/>
        <v>7.228972708354048</v>
      </c>
      <c r="BA118" s="125">
        <f t="shared" si="40"/>
        <v>7.3840122704394586</v>
      </c>
      <c r="BB118" s="125">
        <f t="shared" si="40"/>
        <v>7.8491309566956957</v>
      </c>
      <c r="BC118" s="124">
        <f t="shared" si="41"/>
        <v>14984.954894352637</v>
      </c>
      <c r="BD118" s="124">
        <f t="shared" si="42"/>
        <v>12952.319604659939</v>
      </c>
      <c r="BE118" s="124">
        <f t="shared" si="43"/>
        <v>10012.115032226928</v>
      </c>
      <c r="BF118" s="125">
        <f t="shared" si="44"/>
        <v>8.7845660983182228</v>
      </c>
      <c r="BH118" s="115" t="str">
        <f>'ND70'!$A$9</f>
        <v>ND70-6-02</v>
      </c>
      <c r="BI118" s="115">
        <f>'ND70'!$D$9</f>
        <v>50.39</v>
      </c>
      <c r="BJ118" s="115">
        <f>'ND70'!$O$9</f>
        <v>6.42</v>
      </c>
      <c r="BK118" s="115">
        <f>'ND70'!$Q$9</f>
        <v>15847</v>
      </c>
      <c r="BL118" s="115">
        <f>'ND70'!$U$9</f>
        <v>12293</v>
      </c>
      <c r="BM118" s="107">
        <f>'ND70'!$W$9</f>
        <v>9951</v>
      </c>
      <c r="BN118" s="115">
        <f>'ND70'!$I$9</f>
        <v>9.41</v>
      </c>
    </row>
    <row r="119" spans="1:66" s="118" customFormat="1" x14ac:dyDescent="0.2">
      <c r="A119" s="118" t="s">
        <v>155</v>
      </c>
      <c r="B119" s="118" t="s">
        <v>323</v>
      </c>
      <c r="C119" s="118" t="s">
        <v>324</v>
      </c>
      <c r="D119" s="119">
        <v>45747</v>
      </c>
      <c r="E119" s="120">
        <v>0.86527777777777781</v>
      </c>
      <c r="F119" s="122">
        <v>-4306</v>
      </c>
      <c r="G119" s="122">
        <v>-1980</v>
      </c>
      <c r="H119" s="118">
        <v>750</v>
      </c>
      <c r="I119" s="118">
        <v>36</v>
      </c>
      <c r="J119" s="118">
        <v>2001</v>
      </c>
      <c r="K119" s="118">
        <v>50</v>
      </c>
      <c r="L119" s="118">
        <v>15</v>
      </c>
      <c r="M119" s="118">
        <v>400</v>
      </c>
      <c r="N119" s="118">
        <v>80</v>
      </c>
      <c r="O119" s="118">
        <v>400</v>
      </c>
      <c r="P119" s="121">
        <v>3.08</v>
      </c>
      <c r="Q119" s="121">
        <v>3.08</v>
      </c>
      <c r="R119" s="122">
        <v>20</v>
      </c>
      <c r="S119" s="122">
        <v>20</v>
      </c>
      <c r="T119" s="122">
        <v>-11</v>
      </c>
      <c r="U119" s="123">
        <v>0.61863596690669098</v>
      </c>
      <c r="V119" s="123">
        <v>3.2747501336872998E-3</v>
      </c>
      <c r="W119" s="123">
        <v>4.1657545965981396E-3</v>
      </c>
      <c r="X119" s="123">
        <v>2.06914637335825</v>
      </c>
      <c r="Y119" s="123">
        <v>1.26615449658677E-3</v>
      </c>
      <c r="Z119" s="123">
        <v>1.3348567527061501E-2</v>
      </c>
      <c r="AA119" s="124">
        <v>21692.512246763199</v>
      </c>
      <c r="AB119" s="124">
        <v>114.750326843851</v>
      </c>
      <c r="AC119" s="124">
        <v>35074.872983273301</v>
      </c>
      <c r="AD119" s="126">
        <v>7.5806707181867499E-3</v>
      </c>
      <c r="AE119" s="126">
        <v>2.80062786138838E-2</v>
      </c>
      <c r="AF119" s="126">
        <v>3.13536620383561E-2</v>
      </c>
      <c r="AG119" s="126">
        <v>3.54931614683593E-3</v>
      </c>
      <c r="AH119" s="126">
        <v>4.7265331550998498E-2</v>
      </c>
      <c r="AI119" s="126">
        <v>6.9895161498762896E-3</v>
      </c>
      <c r="AJ119" s="126">
        <v>5.3684767358264098E-3</v>
      </c>
      <c r="AK119" s="126">
        <v>1.7127058391042199E-2</v>
      </c>
      <c r="AL119" s="126">
        <v>1.2551051986197799E-2</v>
      </c>
      <c r="AM119" s="118">
        <v>6</v>
      </c>
      <c r="AN119" s="118">
        <v>4</v>
      </c>
      <c r="AO119" s="118">
        <v>191201</v>
      </c>
      <c r="AP119" s="118">
        <v>974731</v>
      </c>
      <c r="AQ119" s="127"/>
      <c r="AR119" s="122">
        <v>187</v>
      </c>
      <c r="AS119" s="122">
        <v>0.28000000000000003</v>
      </c>
      <c r="AT119" s="127"/>
      <c r="AU119" s="128">
        <f t="shared" si="37"/>
        <v>0.61313157875208457</v>
      </c>
      <c r="AV119" s="128">
        <f t="shared" si="38"/>
        <v>0.16458330684442796</v>
      </c>
      <c r="AW119" s="128">
        <f t="shared" si="45"/>
        <v>6.7685308403891939</v>
      </c>
      <c r="AY119" s="245">
        <f t="shared" si="39"/>
        <v>4.3894200688962748</v>
      </c>
      <c r="AZ119" s="125">
        <f t="shared" si="40"/>
        <v>4.8775987372773244</v>
      </c>
      <c r="BA119" s="125">
        <f t="shared" si="40"/>
        <v>4.9822084519304051</v>
      </c>
      <c r="BB119" s="125">
        <f t="shared" si="40"/>
        <v>5.2960375958896524</v>
      </c>
      <c r="BC119" s="124">
        <f t="shared" si="41"/>
        <v>4154.4120713442189</v>
      </c>
      <c r="BD119" s="124">
        <f t="shared" si="42"/>
        <v>2224.9933656952353</v>
      </c>
      <c r="BE119" s="124">
        <f t="shared" si="43"/>
        <v>1811.4271746496393</v>
      </c>
      <c r="BF119" s="125">
        <f t="shared" si="44"/>
        <v>8.5352676329339925</v>
      </c>
      <c r="BH119" s="115" t="str">
        <f>'ND70'!$A$6</f>
        <v>ND70-4-01</v>
      </c>
      <c r="BI119" s="115">
        <f>'ND70'!$D$6</f>
        <v>50.43</v>
      </c>
      <c r="BJ119" s="115">
        <f>'ND70'!$O$6</f>
        <v>4.1500000000000004</v>
      </c>
      <c r="BK119" s="115">
        <f>'ND70'!$Q$6</f>
        <v>4161</v>
      </c>
      <c r="BL119" s="115">
        <f>'ND70'!$U$6</f>
        <v>2368</v>
      </c>
      <c r="BM119" s="107">
        <f>'ND70'!$W$6</f>
        <v>2020</v>
      </c>
      <c r="BN119" s="115">
        <f>'ND70'!$I$6</f>
        <v>8.76</v>
      </c>
    </row>
    <row r="120" spans="1:66" s="118" customFormat="1" x14ac:dyDescent="0.2">
      <c r="A120" s="118" t="s">
        <v>155</v>
      </c>
      <c r="B120" s="118" t="s">
        <v>325</v>
      </c>
      <c r="C120" s="118" t="s">
        <v>326</v>
      </c>
      <c r="D120" s="119">
        <v>45747</v>
      </c>
      <c r="E120" s="120">
        <v>0.87222222222222223</v>
      </c>
      <c r="F120" s="122">
        <v>-4176</v>
      </c>
      <c r="G120" s="122">
        <v>-2064</v>
      </c>
      <c r="H120" s="118">
        <v>750</v>
      </c>
      <c r="I120" s="118">
        <v>36</v>
      </c>
      <c r="J120" s="118">
        <v>2001</v>
      </c>
      <c r="K120" s="118">
        <v>50</v>
      </c>
      <c r="L120" s="118">
        <v>15</v>
      </c>
      <c r="M120" s="118">
        <v>400</v>
      </c>
      <c r="N120" s="118">
        <v>80</v>
      </c>
      <c r="O120" s="118">
        <v>400</v>
      </c>
      <c r="P120" s="121">
        <v>3.08</v>
      </c>
      <c r="Q120" s="121">
        <v>3.08</v>
      </c>
      <c r="R120" s="122">
        <v>21</v>
      </c>
      <c r="S120" s="122">
        <v>21</v>
      </c>
      <c r="T120" s="122">
        <v>-10</v>
      </c>
      <c r="U120" s="123">
        <v>0.611892268243999</v>
      </c>
      <c r="V120" s="123">
        <v>3.3520805366031498E-3</v>
      </c>
      <c r="W120" s="123">
        <v>4.2453428778259899E-3</v>
      </c>
      <c r="X120" s="123">
        <v>2.0671797793544902</v>
      </c>
      <c r="Y120" s="123">
        <v>1.31359614930004E-3</v>
      </c>
      <c r="Z120" s="123">
        <v>1.3284495830798999E-2</v>
      </c>
      <c r="AA120" s="124">
        <v>21403.392729072999</v>
      </c>
      <c r="AB120" s="124">
        <v>117.27534125723901</v>
      </c>
      <c r="AC120" s="124">
        <v>34989.7227074068</v>
      </c>
      <c r="AD120" s="126">
        <v>8.9847817099649799E-3</v>
      </c>
      <c r="AE120" s="126">
        <v>1.0394512472333001E-2</v>
      </c>
      <c r="AF120" s="126">
        <v>3.5703833960684397E-2</v>
      </c>
      <c r="AG120" s="126">
        <v>1.4811059139293E-3</v>
      </c>
      <c r="AH120" s="126">
        <v>2.4063536267866899E-2</v>
      </c>
      <c r="AI120" s="126">
        <v>6.59807964736171E-3</v>
      </c>
      <c r="AJ120" s="126">
        <v>2.6935210439302899E-3</v>
      </c>
      <c r="AK120" s="126">
        <v>1.29382643221538E-2</v>
      </c>
      <c r="AL120" s="126">
        <v>1.14304332193985E-2</v>
      </c>
      <c r="AM120" s="118">
        <v>6</v>
      </c>
      <c r="AN120" s="118">
        <v>4</v>
      </c>
      <c r="AO120" s="118">
        <v>191201</v>
      </c>
      <c r="AP120" s="118">
        <v>974731</v>
      </c>
      <c r="AQ120" s="127"/>
      <c r="AR120" s="122">
        <v>187</v>
      </c>
      <c r="AS120" s="122">
        <v>0.28000000000000003</v>
      </c>
      <c r="AT120" s="127"/>
      <c r="AU120" s="128">
        <f t="shared" si="37"/>
        <v>0.60636069929704839</v>
      </c>
      <c r="AV120" s="128">
        <f t="shared" si="38"/>
        <v>0.16862308709733231</v>
      </c>
      <c r="AW120" s="128">
        <f t="shared" si="45"/>
        <v>6.8441111121005687</v>
      </c>
      <c r="AY120" s="245">
        <f t="shared" si="39"/>
        <v>4.3409472203365853</v>
      </c>
      <c r="AZ120" s="125">
        <f t="shared" si="40"/>
        <v>4.8237348779938749</v>
      </c>
      <c r="BA120" s="125">
        <f t="shared" si="40"/>
        <v>4.9271893760632937</v>
      </c>
      <c r="BB120" s="125">
        <f t="shared" si="40"/>
        <v>5.2375528702715517</v>
      </c>
      <c r="BC120" s="124">
        <f t="shared" si="41"/>
        <v>4256.3842103783909</v>
      </c>
      <c r="BD120" s="124">
        <f t="shared" si="42"/>
        <v>2308.3618352060253</v>
      </c>
      <c r="BE120" s="124">
        <f t="shared" si="43"/>
        <v>1846.0351603234756</v>
      </c>
      <c r="BF120" s="125">
        <f t="shared" si="44"/>
        <v>8.5271553957508051</v>
      </c>
      <c r="BH120" s="115" t="str">
        <f>'ND70'!$A$6</f>
        <v>ND70-4-01</v>
      </c>
      <c r="BI120" s="115">
        <f>'ND70'!$D$6</f>
        <v>50.43</v>
      </c>
      <c r="BJ120" s="115">
        <f>'ND70'!$O$6</f>
        <v>4.1500000000000004</v>
      </c>
      <c r="BK120" s="115">
        <f>'ND70'!$Q$6</f>
        <v>4161</v>
      </c>
      <c r="BL120" s="115">
        <f>'ND70'!$U$6</f>
        <v>2368</v>
      </c>
      <c r="BM120" s="107">
        <f>'ND70'!$W$6</f>
        <v>2020</v>
      </c>
      <c r="BN120" s="115">
        <f>'ND70'!$I$6</f>
        <v>8.76</v>
      </c>
    </row>
    <row r="121" spans="1:66" s="118" customFormat="1" x14ac:dyDescent="0.2">
      <c r="A121" s="118" t="s">
        <v>155</v>
      </c>
      <c r="B121" s="118" t="s">
        <v>327</v>
      </c>
      <c r="C121" s="118" t="s">
        <v>328</v>
      </c>
      <c r="D121" s="119">
        <v>45747</v>
      </c>
      <c r="E121" s="120">
        <v>0.87847222222222221</v>
      </c>
      <c r="F121" s="122">
        <v>1175</v>
      </c>
      <c r="G121" s="122">
        <v>-5332</v>
      </c>
      <c r="H121" s="118">
        <v>750</v>
      </c>
      <c r="I121" s="118">
        <v>36</v>
      </c>
      <c r="J121" s="118">
        <v>2001</v>
      </c>
      <c r="K121" s="118">
        <v>50</v>
      </c>
      <c r="L121" s="118">
        <v>15</v>
      </c>
      <c r="M121" s="118">
        <v>400</v>
      </c>
      <c r="N121" s="118">
        <v>80</v>
      </c>
      <c r="O121" s="118">
        <v>400</v>
      </c>
      <c r="P121" s="121">
        <v>3.08</v>
      </c>
      <c r="Q121" s="121">
        <v>3.07</v>
      </c>
      <c r="R121" s="122">
        <v>10</v>
      </c>
      <c r="S121" s="122">
        <v>29</v>
      </c>
      <c r="T121" s="122">
        <v>-11</v>
      </c>
      <c r="U121" s="123">
        <v>0.37395850230837002</v>
      </c>
      <c r="V121" s="123">
        <v>1.30995165875848E-3</v>
      </c>
      <c r="W121" s="123">
        <v>1.3151884846099499E-3</v>
      </c>
      <c r="X121" s="123">
        <v>2.0901014368605</v>
      </c>
      <c r="Y121" s="123">
        <v>3.3221077764385501E-4</v>
      </c>
      <c r="Z121" s="123">
        <v>1.3085184794300099E-2</v>
      </c>
      <c r="AA121" s="124">
        <v>12860.500540151999</v>
      </c>
      <c r="AB121" s="124">
        <v>45.050050449332602</v>
      </c>
      <c r="AC121" s="124">
        <v>34398.952272499198</v>
      </c>
      <c r="AD121" s="126">
        <v>1.01161152038275E-2</v>
      </c>
      <c r="AE121" s="126">
        <v>2.9167888078401701E-2</v>
      </c>
      <c r="AF121" s="126">
        <v>4.04533439279307E-2</v>
      </c>
      <c r="AG121" s="126">
        <v>3.5453813720378998E-3</v>
      </c>
      <c r="AH121" s="126">
        <v>4.7038482852073002E-2</v>
      </c>
      <c r="AI121" s="126">
        <v>1.30969223088087E-2</v>
      </c>
      <c r="AJ121" s="126">
        <v>3.0529994375356499E-3</v>
      </c>
      <c r="AK121" s="126">
        <v>2.79092851901162E-2</v>
      </c>
      <c r="AL121" s="126">
        <v>8.7644607889419395E-3</v>
      </c>
      <c r="AM121" s="118">
        <v>6</v>
      </c>
      <c r="AN121" s="118">
        <v>4</v>
      </c>
      <c r="AO121" s="118">
        <v>191201</v>
      </c>
      <c r="AP121" s="118">
        <v>974731</v>
      </c>
      <c r="AQ121" s="127"/>
      <c r="AR121" s="122">
        <v>187</v>
      </c>
      <c r="AS121" s="122">
        <v>0.28000000000000003</v>
      </c>
      <c r="AT121" s="127"/>
      <c r="AU121" s="128">
        <f t="shared" si="37"/>
        <v>0.36842693462742571</v>
      </c>
      <c r="AV121" s="128">
        <f t="shared" si="38"/>
        <v>6.4892520496571057E-2</v>
      </c>
      <c r="AW121" s="128">
        <f t="shared" si="45"/>
        <v>6.5413241364590498</v>
      </c>
      <c r="AY121" s="245">
        <f t="shared" si="39"/>
        <v>2.6375750928814155</v>
      </c>
      <c r="AZ121" s="125">
        <f t="shared" si="40"/>
        <v>2.9309186044131432</v>
      </c>
      <c r="BA121" s="125">
        <f t="shared" si="40"/>
        <v>2.9937779283127988</v>
      </c>
      <c r="BB121" s="125">
        <f t="shared" si="40"/>
        <v>3.1823559000117667</v>
      </c>
      <c r="BC121" s="124">
        <f t="shared" si="41"/>
        <v>1638.0170969935402</v>
      </c>
      <c r="BD121" s="124">
        <f t="shared" si="42"/>
        <v>577.19032471264507</v>
      </c>
      <c r="BE121" s="124">
        <f t="shared" si="43"/>
        <v>565.42954823153718</v>
      </c>
      <c r="BF121" s="125">
        <f t="shared" si="44"/>
        <v>8.5242582607578452</v>
      </c>
      <c r="BH121" s="115" t="str">
        <f>'ND70'!$A$4</f>
        <v>ND70-2-01</v>
      </c>
      <c r="BI121" s="115">
        <f>'ND70'!$D$4</f>
        <v>49.86</v>
      </c>
      <c r="BJ121" s="115">
        <f>'ND70'!$O$4</f>
        <v>2.41</v>
      </c>
      <c r="BK121" s="115">
        <f>'ND70'!$Q$4</f>
        <v>1560</v>
      </c>
      <c r="BL121" s="115">
        <f>'ND70'!$U$4</f>
        <v>661</v>
      </c>
      <c r="BM121" s="107">
        <f>'ND70'!$W$4</f>
        <v>615</v>
      </c>
      <c r="BN121" s="115">
        <f>'ND70'!$I$4</f>
        <v>8.8699999999999992</v>
      </c>
    </row>
    <row r="122" spans="1:66" s="118" customFormat="1" x14ac:dyDescent="0.2">
      <c r="A122" s="118" t="s">
        <v>155</v>
      </c>
      <c r="B122" s="118" t="s">
        <v>329</v>
      </c>
      <c r="C122" s="118" t="s">
        <v>330</v>
      </c>
      <c r="D122" s="119">
        <v>45747</v>
      </c>
      <c r="E122" s="120">
        <v>0.88541666666666663</v>
      </c>
      <c r="F122" s="122">
        <v>1078</v>
      </c>
      <c r="G122" s="122">
        <v>-5471</v>
      </c>
      <c r="H122" s="118">
        <v>750</v>
      </c>
      <c r="I122" s="118">
        <v>36</v>
      </c>
      <c r="J122" s="118">
        <v>2001</v>
      </c>
      <c r="K122" s="118">
        <v>50</v>
      </c>
      <c r="L122" s="118">
        <v>15</v>
      </c>
      <c r="M122" s="118">
        <v>400</v>
      </c>
      <c r="N122" s="118">
        <v>80</v>
      </c>
      <c r="O122" s="118">
        <v>400</v>
      </c>
      <c r="P122" s="121">
        <v>3.08</v>
      </c>
      <c r="Q122" s="121">
        <v>3.07</v>
      </c>
      <c r="R122" s="122">
        <v>9</v>
      </c>
      <c r="S122" s="122">
        <v>29</v>
      </c>
      <c r="T122" s="122">
        <v>-5</v>
      </c>
      <c r="U122" s="123">
        <v>0.37279906724557699</v>
      </c>
      <c r="V122" s="123">
        <v>1.3210155353989401E-3</v>
      </c>
      <c r="W122" s="123">
        <v>1.41084762392002E-3</v>
      </c>
      <c r="X122" s="123">
        <v>2.1030237886220799</v>
      </c>
      <c r="Y122" s="123">
        <v>3.3028539937223899E-4</v>
      </c>
      <c r="Z122" s="123">
        <v>1.2972703732609199E-2</v>
      </c>
      <c r="AA122" s="124">
        <v>13429.1686346893</v>
      </c>
      <c r="AB122" s="124">
        <v>47.600056224022403</v>
      </c>
      <c r="AC122" s="124">
        <v>36028.922148644902</v>
      </c>
      <c r="AD122" s="126">
        <v>6.3442666105485703E-3</v>
      </c>
      <c r="AE122" s="126">
        <v>5.8996163795375402E-3</v>
      </c>
      <c r="AF122" s="126">
        <v>3.6018859876538703E-2</v>
      </c>
      <c r="AG122" s="126">
        <v>4.2715255854447898E-3</v>
      </c>
      <c r="AH122" s="126">
        <v>5.1802140372037501E-2</v>
      </c>
      <c r="AI122" s="126">
        <v>5.9203969662169299E-3</v>
      </c>
      <c r="AJ122" s="126">
        <v>3.09004226187427E-3</v>
      </c>
      <c r="AK122" s="126">
        <v>1.40143695514532E-2</v>
      </c>
      <c r="AL122" s="126">
        <v>9.3516174921782196E-3</v>
      </c>
      <c r="AM122" s="118">
        <v>6</v>
      </c>
      <c r="AN122" s="118">
        <v>4</v>
      </c>
      <c r="AO122" s="118">
        <v>191201</v>
      </c>
      <c r="AP122" s="118">
        <v>974731</v>
      </c>
      <c r="AQ122" s="127"/>
      <c r="AR122" s="122">
        <v>187</v>
      </c>
      <c r="AS122" s="122">
        <v>0.28000000000000003</v>
      </c>
      <c r="AT122" s="127"/>
      <c r="AU122" s="128">
        <f t="shared" si="37"/>
        <v>0.36754273636208007</v>
      </c>
      <c r="AV122" s="128">
        <f t="shared" si="38"/>
        <v>6.5485667142515289E-2</v>
      </c>
      <c r="AW122" s="128">
        <f t="shared" si="45"/>
        <v>6.5570606124720667</v>
      </c>
      <c r="AY122" s="245">
        <f t="shared" si="39"/>
        <v>2.6312451014973623</v>
      </c>
      <c r="AZ122" s="125">
        <f t="shared" si="40"/>
        <v>2.9238846096035291</v>
      </c>
      <c r="BA122" s="125">
        <f t="shared" si="40"/>
        <v>2.9865930756262786</v>
      </c>
      <c r="BB122" s="125">
        <f t="shared" si="40"/>
        <v>3.1747184736945289</v>
      </c>
      <c r="BC122" s="124">
        <f t="shared" si="41"/>
        <v>1652.9893054953252</v>
      </c>
      <c r="BD122" s="124">
        <f t="shared" si="42"/>
        <v>573.84513008148201</v>
      </c>
      <c r="BE122" s="124">
        <f t="shared" si="43"/>
        <v>606.55559560591939</v>
      </c>
      <c r="BF122" s="125">
        <f t="shared" si="44"/>
        <v>8.5769607094569498</v>
      </c>
      <c r="BH122" s="115" t="str">
        <f>'ND70'!$A$4</f>
        <v>ND70-2-01</v>
      </c>
      <c r="BI122" s="115">
        <f>'ND70'!$D$4</f>
        <v>49.86</v>
      </c>
      <c r="BJ122" s="115">
        <f>'ND70'!$O$4</f>
        <v>2.41</v>
      </c>
      <c r="BK122" s="115">
        <f>'ND70'!$Q$4</f>
        <v>1560</v>
      </c>
      <c r="BL122" s="115">
        <f>'ND70'!$U$4</f>
        <v>661</v>
      </c>
      <c r="BM122" s="107">
        <f>'ND70'!$W$4</f>
        <v>615</v>
      </c>
      <c r="BN122" s="115">
        <f>'ND70'!$I$4</f>
        <v>8.8699999999999992</v>
      </c>
    </row>
    <row r="123" spans="1:66" s="118" customFormat="1" x14ac:dyDescent="0.2">
      <c r="D123" s="119"/>
      <c r="E123" s="120"/>
      <c r="F123" s="122"/>
      <c r="G123" s="122"/>
      <c r="P123" s="121"/>
      <c r="Q123" s="121"/>
      <c r="R123" s="122"/>
      <c r="S123" s="122"/>
      <c r="T123" s="122"/>
      <c r="U123" s="123"/>
      <c r="V123" s="123"/>
      <c r="W123" s="123"/>
      <c r="X123" s="123"/>
      <c r="Y123" s="123"/>
      <c r="Z123" s="123"/>
      <c r="AA123" s="124"/>
      <c r="AB123" s="124"/>
      <c r="AC123" s="124"/>
      <c r="AD123" s="126"/>
      <c r="AE123" s="126"/>
      <c r="AF123" s="126"/>
      <c r="AG123" s="126"/>
      <c r="AH123" s="126"/>
      <c r="AI123" s="126"/>
      <c r="AJ123" s="126"/>
      <c r="AK123" s="126"/>
      <c r="AL123" s="126"/>
      <c r="AQ123" s="127"/>
      <c r="AR123" s="122"/>
      <c r="AS123" s="122"/>
      <c r="AT123" s="127"/>
      <c r="AU123" s="128"/>
      <c r="AV123" s="128"/>
      <c r="AW123" s="128"/>
      <c r="AY123" s="245"/>
      <c r="AZ123" s="125"/>
      <c r="BA123" s="125"/>
      <c r="BB123" s="125"/>
      <c r="BC123" s="124"/>
      <c r="BD123" s="124"/>
      <c r="BE123" s="124"/>
      <c r="BF123" s="125"/>
      <c r="BH123" s="127"/>
      <c r="BI123" s="127"/>
      <c r="BJ123" s="127"/>
      <c r="BK123" s="127"/>
      <c r="BL123" s="127"/>
      <c r="BN123" s="127"/>
    </row>
    <row r="124" spans="1:66" s="118" customFormat="1" x14ac:dyDescent="0.2">
      <c r="A124" s="118" t="s">
        <v>155</v>
      </c>
      <c r="B124" s="118" t="s">
        <v>331</v>
      </c>
      <c r="C124" s="118" t="s">
        <v>332</v>
      </c>
      <c r="D124" s="119">
        <v>45748</v>
      </c>
      <c r="E124" s="120">
        <v>0.32361111111111113</v>
      </c>
      <c r="F124" s="122">
        <v>6486</v>
      </c>
      <c r="G124" s="122">
        <v>-3798</v>
      </c>
      <c r="H124" s="118">
        <v>750</v>
      </c>
      <c r="I124" s="118">
        <v>36</v>
      </c>
      <c r="J124" s="118">
        <v>2001</v>
      </c>
      <c r="K124" s="118">
        <v>50</v>
      </c>
      <c r="L124" s="118">
        <v>15</v>
      </c>
      <c r="M124" s="118">
        <v>400</v>
      </c>
      <c r="N124" s="118">
        <v>80</v>
      </c>
      <c r="O124" s="118">
        <v>400</v>
      </c>
      <c r="P124" s="121">
        <v>3.05</v>
      </c>
      <c r="Q124" s="121">
        <v>3.08</v>
      </c>
      <c r="R124" s="122">
        <v>-2</v>
      </c>
      <c r="S124" s="122">
        <v>10</v>
      </c>
      <c r="T124" s="122">
        <v>-11</v>
      </c>
      <c r="U124" s="123">
        <v>5.1193029579178701E-3</v>
      </c>
      <c r="V124" s="123">
        <v>5.7382151241430103E-6</v>
      </c>
      <c r="W124" s="123">
        <v>3.3768410747103301E-5</v>
      </c>
      <c r="X124" s="123">
        <v>2.04474969199291</v>
      </c>
      <c r="Y124" s="123">
        <v>1.8300280268036698E-5</v>
      </c>
      <c r="Z124" s="123">
        <v>1.3259133005401999E-2</v>
      </c>
      <c r="AA124" s="124">
        <v>178.73061852659299</v>
      </c>
      <c r="AB124" s="124">
        <v>0.200000001116</v>
      </c>
      <c r="AC124" s="124">
        <v>34912.328869481498</v>
      </c>
      <c r="AD124" s="126">
        <v>2.2663111965301901E-2</v>
      </c>
      <c r="AE124" s="126">
        <v>0.20726886139464401</v>
      </c>
      <c r="AF124" s="126">
        <v>0.115813910791962</v>
      </c>
      <c r="AG124" s="126">
        <v>2.59245130680968E-3</v>
      </c>
      <c r="AH124" s="126">
        <v>0.13388573228377901</v>
      </c>
      <c r="AI124" s="126">
        <v>6.6483679987000702E-3</v>
      </c>
      <c r="AJ124" s="126">
        <v>2.3416388502997699E-2</v>
      </c>
      <c r="AK124" s="126">
        <v>0.20412414611783</v>
      </c>
      <c r="AL124" s="126">
        <v>4.7321974781862801E-3</v>
      </c>
      <c r="AM124" s="118">
        <v>6</v>
      </c>
      <c r="AN124" s="118">
        <v>4</v>
      </c>
      <c r="AO124" s="118">
        <v>191201</v>
      </c>
      <c r="AP124" s="118">
        <v>974731</v>
      </c>
      <c r="AQ124" s="127"/>
      <c r="AR124" s="122">
        <v>187</v>
      </c>
      <c r="AS124" s="122">
        <v>0.28000000000000003</v>
      </c>
      <c r="AT124" s="127"/>
      <c r="AU124" s="128">
        <f t="shared" ref="AU124:AU131" si="46">(AA124-AR124)/AC124</f>
        <v>-2.3686135360152563E-4</v>
      </c>
      <c r="AV124" s="128">
        <f t="shared" ref="AV124:AV131" si="47">(AB124-AS124)/AC124*BI124</f>
        <v>-1.1477893551817572E-4</v>
      </c>
      <c r="AW124" s="128"/>
      <c r="AY124" s="245">
        <f t="shared" ref="AY124:AY131" si="48">$AU124*AY$63</f>
        <v>-1.6956947172098967E-3</v>
      </c>
      <c r="AZ124" s="125">
        <f t="shared" ref="AZ124:BB131" si="49">$AU124*AZ$63</f>
        <v>-1.8842850038616956E-3</v>
      </c>
      <c r="BA124" s="125">
        <f t="shared" si="49"/>
        <v>-1.9246972081442236E-3</v>
      </c>
      <c r="BB124" s="125">
        <f t="shared" si="49"/>
        <v>-2.045933820991809E-3</v>
      </c>
      <c r="BC124" s="124">
        <f t="shared" ref="BC124:BC131" si="50">AV124*$BC$63</f>
        <v>-2.897250057707736</v>
      </c>
      <c r="BD124" s="124">
        <f t="shared" ref="BD124:BD131" si="51">Y124/Y$66*BL$66/$BI$66*$BI124</f>
        <v>31.941979249812</v>
      </c>
      <c r="BE124" s="124">
        <f t="shared" ref="BE124:BE131" si="52">W124/W$66*BM$66/$BI$66*$BI124</f>
        <v>14.584779974731577</v>
      </c>
      <c r="BF124" s="125">
        <f t="shared" ref="BF124:BF131" si="53">$X124/X$10*BN$10/$BI$10*$BI124</f>
        <v>8.3777644258116393</v>
      </c>
      <c r="BH124" s="115" t="str">
        <f>'ND70'!$A$2</f>
        <v>ND 70_ Degassed</v>
      </c>
      <c r="BI124" s="115">
        <f>'ND70'!$D$2</f>
        <v>50.09</v>
      </c>
      <c r="BJ124" s="115">
        <v>0</v>
      </c>
      <c r="BK124" s="115">
        <v>0</v>
      </c>
      <c r="BL124" s="115">
        <f>'ND70'!$U$2</f>
        <v>11</v>
      </c>
      <c r="BM124" s="107">
        <f>'ND70'!$W$2</f>
        <v>15</v>
      </c>
      <c r="BN124" s="115">
        <f>'ND70'!$I$2</f>
        <v>8.7799999999999994</v>
      </c>
    </row>
    <row r="125" spans="1:66" s="118" customFormat="1" x14ac:dyDescent="0.2">
      <c r="A125" s="118" t="s">
        <v>155</v>
      </c>
      <c r="B125" s="118" t="s">
        <v>333</v>
      </c>
      <c r="C125" s="118" t="s">
        <v>334</v>
      </c>
      <c r="D125" s="119">
        <v>45748</v>
      </c>
      <c r="E125" s="120">
        <v>0.3298611111111111</v>
      </c>
      <c r="F125" s="122">
        <v>4972</v>
      </c>
      <c r="G125" s="122">
        <v>1073</v>
      </c>
      <c r="H125" s="118">
        <v>750</v>
      </c>
      <c r="I125" s="118">
        <v>36</v>
      </c>
      <c r="J125" s="118">
        <v>2001</v>
      </c>
      <c r="K125" s="118">
        <v>50</v>
      </c>
      <c r="L125" s="118">
        <v>15</v>
      </c>
      <c r="M125" s="118">
        <v>400</v>
      </c>
      <c r="N125" s="118">
        <v>80</v>
      </c>
      <c r="O125" s="118">
        <v>400</v>
      </c>
      <c r="P125" s="121">
        <v>3.08</v>
      </c>
      <c r="Q125" s="121">
        <v>3.09</v>
      </c>
      <c r="R125" s="122">
        <v>24</v>
      </c>
      <c r="S125" s="122">
        <v>4</v>
      </c>
      <c r="T125" s="122">
        <v>-10</v>
      </c>
      <c r="U125" s="123">
        <v>0.50380072650727903</v>
      </c>
      <c r="V125" s="123">
        <v>2.93636914449691E-3</v>
      </c>
      <c r="W125" s="123">
        <v>1.1232615034416501E-2</v>
      </c>
      <c r="X125" s="123">
        <v>2.2522376224378502</v>
      </c>
      <c r="Y125" s="123">
        <v>6.1658673551153397E-4</v>
      </c>
      <c r="Z125" s="123">
        <v>1.2828746394441299E-2</v>
      </c>
      <c r="AA125" s="124">
        <v>16564.917429965499</v>
      </c>
      <c r="AB125" s="124">
        <v>96.550231228561799</v>
      </c>
      <c r="AC125" s="124">
        <v>32887.435100980503</v>
      </c>
      <c r="AD125" s="126">
        <v>7.3829102469503303E-3</v>
      </c>
      <c r="AE125" s="126">
        <v>9.5679851564669204E-3</v>
      </c>
      <c r="AF125" s="126">
        <v>3.1207223828467301E-2</v>
      </c>
      <c r="AG125" s="126">
        <v>4.5126371974638403E-3</v>
      </c>
      <c r="AH125" s="126">
        <v>5.7705713701514803E-2</v>
      </c>
      <c r="AI125" s="126">
        <v>8.1619447363981707E-3</v>
      </c>
      <c r="AJ125" s="126">
        <v>3.0642538081258499E-3</v>
      </c>
      <c r="AK125" s="126">
        <v>8.0394674376062392E-3</v>
      </c>
      <c r="AL125" s="126">
        <v>1.0406086143795399E-2</v>
      </c>
      <c r="AM125" s="118">
        <v>6</v>
      </c>
      <c r="AN125" s="118">
        <v>4</v>
      </c>
      <c r="AO125" s="118">
        <v>191201</v>
      </c>
      <c r="AP125" s="118">
        <v>974731</v>
      </c>
      <c r="AQ125" s="127"/>
      <c r="AR125" s="122">
        <v>187</v>
      </c>
      <c r="AS125" s="122">
        <v>0.28000000000000003</v>
      </c>
      <c r="AT125" s="127"/>
      <c r="AU125" s="128">
        <f t="shared" si="46"/>
        <v>0.49799923221976072</v>
      </c>
      <c r="AV125" s="128">
        <f t="shared" si="47"/>
        <v>0.1453094248156595</v>
      </c>
      <c r="AW125" s="128">
        <f t="shared" ref="AW125:AW131" si="54">BJ125/AU125</f>
        <v>6.2048288432629999</v>
      </c>
      <c r="AY125" s="245">
        <f t="shared" si="48"/>
        <v>3.5651855163770949</v>
      </c>
      <c r="AZ125" s="125">
        <f t="shared" si="49"/>
        <v>3.9616951897732009</v>
      </c>
      <c r="BA125" s="125">
        <f t="shared" si="49"/>
        <v>4.0466615483580801</v>
      </c>
      <c r="BB125" s="125">
        <f t="shared" si="49"/>
        <v>4.30156062411272</v>
      </c>
      <c r="BC125" s="124">
        <f t="shared" si="50"/>
        <v>3667.9007130710033</v>
      </c>
      <c r="BD125" s="124">
        <f t="shared" si="51"/>
        <v>1066.5445504046979</v>
      </c>
      <c r="BE125" s="124">
        <f t="shared" si="52"/>
        <v>4807.8496279952387</v>
      </c>
      <c r="BF125" s="125">
        <f t="shared" si="53"/>
        <v>9.1449838495407523</v>
      </c>
      <c r="BH125" s="115" t="str">
        <f>'ND70'!$A$5</f>
        <v>ND70-3-01</v>
      </c>
      <c r="BI125" s="115">
        <f>'ND70'!$D$5</f>
        <v>49.64</v>
      </c>
      <c r="BJ125" s="115">
        <f>'ND70'!$O$5</f>
        <v>3.09</v>
      </c>
      <c r="BK125" s="115">
        <f>'ND70'!$Q$5</f>
        <v>2637</v>
      </c>
      <c r="BL125" s="115">
        <f>'ND70'!$U$5</f>
        <v>984</v>
      </c>
      <c r="BM125" s="107">
        <f>'ND70'!$W$5</f>
        <v>803</v>
      </c>
      <c r="BN125" s="115">
        <f>'ND70'!$I$5</f>
        <v>9.06</v>
      </c>
    </row>
    <row r="126" spans="1:66" s="118" customFormat="1" x14ac:dyDescent="0.2">
      <c r="A126" s="118" t="s">
        <v>155</v>
      </c>
      <c r="B126" s="118" t="s">
        <v>335</v>
      </c>
      <c r="C126" s="118" t="s">
        <v>336</v>
      </c>
      <c r="D126" s="119">
        <v>45748</v>
      </c>
      <c r="E126" s="120">
        <v>0.33680555555555558</v>
      </c>
      <c r="F126" s="122">
        <v>4267</v>
      </c>
      <c r="G126" s="122">
        <v>5669</v>
      </c>
      <c r="H126" s="118">
        <v>750</v>
      </c>
      <c r="I126" s="118">
        <v>36</v>
      </c>
      <c r="J126" s="118">
        <v>2001</v>
      </c>
      <c r="K126" s="118">
        <v>50</v>
      </c>
      <c r="L126" s="118">
        <v>15</v>
      </c>
      <c r="M126" s="118">
        <v>400</v>
      </c>
      <c r="N126" s="118">
        <v>80</v>
      </c>
      <c r="O126" s="118">
        <v>400</v>
      </c>
      <c r="P126" s="121">
        <v>3.09</v>
      </c>
      <c r="Q126" s="121">
        <v>3.09</v>
      </c>
      <c r="R126" s="122">
        <v>13</v>
      </c>
      <c r="S126" s="122">
        <v>-5</v>
      </c>
      <c r="T126" s="122">
        <v>-16</v>
      </c>
      <c r="U126" s="123">
        <v>0.55273682207056396</v>
      </c>
      <c r="V126" s="123">
        <v>3.44021851884502E-3</v>
      </c>
      <c r="W126" s="123">
        <v>3.8746859331806002E-3</v>
      </c>
      <c r="X126" s="123">
        <v>2.13987080277436</v>
      </c>
      <c r="Y126" s="123">
        <v>1.06986884158746E-3</v>
      </c>
      <c r="Z126" s="123">
        <v>1.2682007724971699E-2</v>
      </c>
      <c r="AA126" s="124">
        <v>18603.186591742498</v>
      </c>
      <c r="AB126" s="124">
        <v>115.825332917335</v>
      </c>
      <c r="AC126" s="124">
        <v>33663.839699492397</v>
      </c>
      <c r="AD126" s="126">
        <v>7.5230341880828996E-3</v>
      </c>
      <c r="AE126" s="126">
        <v>5.7046684512723003E-3</v>
      </c>
      <c r="AF126" s="126">
        <v>1.87728636599661E-2</v>
      </c>
      <c r="AG126" s="126">
        <v>4.5887068737415198E-3</v>
      </c>
      <c r="AH126" s="126">
        <v>4.8057684086307402E-2</v>
      </c>
      <c r="AI126" s="126">
        <v>8.1533870843219693E-3</v>
      </c>
      <c r="AJ126" s="126">
        <v>3.42469067115954E-3</v>
      </c>
      <c r="AK126" s="126">
        <v>1.46323201731943E-2</v>
      </c>
      <c r="AL126" s="126">
        <v>1.00186746886627E-2</v>
      </c>
      <c r="AM126" s="118">
        <v>6</v>
      </c>
      <c r="AN126" s="118">
        <v>4</v>
      </c>
      <c r="AO126" s="118">
        <v>191201</v>
      </c>
      <c r="AP126" s="118">
        <v>974731</v>
      </c>
      <c r="AQ126" s="127"/>
      <c r="AR126" s="122">
        <v>187</v>
      </c>
      <c r="AS126" s="122">
        <v>0.28000000000000003</v>
      </c>
      <c r="AT126" s="127"/>
      <c r="AU126" s="128">
        <f t="shared" si="46"/>
        <v>0.54706137969223367</v>
      </c>
      <c r="AV126" s="128">
        <f t="shared" si="47"/>
        <v>0.16777218295405846</v>
      </c>
      <c r="AW126" s="128">
        <f t="shared" si="54"/>
        <v>6.5074964750807087</v>
      </c>
      <c r="AY126" s="245">
        <f t="shared" si="48"/>
        <v>3.9164223180716595</v>
      </c>
      <c r="AZ126" s="125">
        <f t="shared" si="49"/>
        <v>4.3519955377782891</v>
      </c>
      <c r="BA126" s="125">
        <f t="shared" si="49"/>
        <v>4.445332656286852</v>
      </c>
      <c r="BB126" s="125">
        <f t="shared" si="49"/>
        <v>4.7253440118125427</v>
      </c>
      <c r="BC126" s="124">
        <f t="shared" si="50"/>
        <v>4234.9056867531781</v>
      </c>
      <c r="BD126" s="124">
        <f t="shared" si="51"/>
        <v>1822.2786512947812</v>
      </c>
      <c r="BE126" s="124">
        <f t="shared" si="52"/>
        <v>1633.074252244875</v>
      </c>
      <c r="BF126" s="125">
        <f t="shared" si="53"/>
        <v>8.5557032222355751</v>
      </c>
      <c r="BH126" s="115" t="str">
        <f>'ND70'!$A$7</f>
        <v>ND70-4-02</v>
      </c>
      <c r="BI126" s="115">
        <f>'ND70'!$D$7</f>
        <v>48.88</v>
      </c>
      <c r="BJ126" s="115">
        <f>'ND70'!$O$7</f>
        <v>3.56</v>
      </c>
      <c r="BK126" s="115">
        <f>'ND70'!$Q$7</f>
        <v>4214</v>
      </c>
      <c r="BL126" s="115">
        <f>'ND70'!$U$7</f>
        <v>2060</v>
      </c>
      <c r="BM126" s="107">
        <f>'ND70'!$W$7</f>
        <v>1887</v>
      </c>
      <c r="BN126" s="115">
        <f>'ND70'!$I$7</f>
        <v>9.09</v>
      </c>
    </row>
    <row r="127" spans="1:66" s="118" customFormat="1" x14ac:dyDescent="0.2">
      <c r="A127" s="118" t="s">
        <v>155</v>
      </c>
      <c r="B127" s="118" t="s">
        <v>337</v>
      </c>
      <c r="C127" s="118" t="s">
        <v>338</v>
      </c>
      <c r="D127" s="119">
        <v>45748</v>
      </c>
      <c r="E127" s="120">
        <v>0.34305555555555556</v>
      </c>
      <c r="F127" s="122">
        <v>3110</v>
      </c>
      <c r="G127" s="122">
        <v>5732</v>
      </c>
      <c r="H127" s="118">
        <v>750</v>
      </c>
      <c r="I127" s="118">
        <v>36</v>
      </c>
      <c r="J127" s="118">
        <v>2001</v>
      </c>
      <c r="K127" s="118">
        <v>50</v>
      </c>
      <c r="L127" s="118">
        <v>15</v>
      </c>
      <c r="M127" s="118">
        <v>400</v>
      </c>
      <c r="N127" s="118">
        <v>80</v>
      </c>
      <c r="O127" s="118">
        <v>400</v>
      </c>
      <c r="P127" s="121">
        <v>3.09</v>
      </c>
      <c r="Q127" s="121">
        <v>3.1</v>
      </c>
      <c r="R127" s="122">
        <v>19</v>
      </c>
      <c r="S127" s="122">
        <v>-7</v>
      </c>
      <c r="T127" s="122">
        <v>-13</v>
      </c>
      <c r="U127" s="123">
        <v>0.55362420988004502</v>
      </c>
      <c r="V127" s="123">
        <v>3.50587143967868E-3</v>
      </c>
      <c r="W127" s="123">
        <v>3.8895710949869299E-3</v>
      </c>
      <c r="X127" s="123">
        <v>2.1550620863802301</v>
      </c>
      <c r="Y127" s="123">
        <v>1.1927731612823901E-3</v>
      </c>
      <c r="Z127" s="123">
        <v>1.26158237648713E-2</v>
      </c>
      <c r="AA127" s="124">
        <v>18732.991892592199</v>
      </c>
      <c r="AB127" s="124">
        <v>118.650349512266</v>
      </c>
      <c r="AC127" s="124">
        <v>33840.7581994434</v>
      </c>
      <c r="AD127" s="126">
        <v>4.5326481192053602E-3</v>
      </c>
      <c r="AE127" s="126">
        <v>1.5553171879456601E-2</v>
      </c>
      <c r="AF127" s="126">
        <v>2.3694643953968999E-2</v>
      </c>
      <c r="AG127" s="126">
        <v>3.9890527596700698E-3</v>
      </c>
      <c r="AH127" s="126">
        <v>4.5236562361310698E-2</v>
      </c>
      <c r="AI127" s="126">
        <v>9.4741399252857E-3</v>
      </c>
      <c r="AJ127" s="126">
        <v>4.3540503185194096E-3</v>
      </c>
      <c r="AK127" s="126">
        <v>1.9078541374345399E-2</v>
      </c>
      <c r="AL127" s="126">
        <v>8.4937713209438694E-3</v>
      </c>
      <c r="AM127" s="118">
        <v>6</v>
      </c>
      <c r="AN127" s="118">
        <v>4</v>
      </c>
      <c r="AO127" s="118">
        <v>191201</v>
      </c>
      <c r="AP127" s="118">
        <v>974731</v>
      </c>
      <c r="AQ127" s="127"/>
      <c r="AR127" s="122">
        <v>187</v>
      </c>
      <c r="AS127" s="122">
        <v>0.28000000000000003</v>
      </c>
      <c r="AT127" s="127"/>
      <c r="AU127" s="128">
        <f t="shared" si="46"/>
        <v>0.54803712680696492</v>
      </c>
      <c r="AV127" s="128">
        <f t="shared" si="47"/>
        <v>0.1709755629604873</v>
      </c>
      <c r="AW127" s="128">
        <f t="shared" si="54"/>
        <v>6.4959102693309658</v>
      </c>
      <c r="AY127" s="245">
        <f t="shared" si="48"/>
        <v>3.9234077093253386</v>
      </c>
      <c r="AZ127" s="125">
        <f t="shared" si="49"/>
        <v>4.3597578241449479</v>
      </c>
      <c r="BA127" s="125">
        <f t="shared" si="49"/>
        <v>4.4532614201777205</v>
      </c>
      <c r="BB127" s="125">
        <f t="shared" si="49"/>
        <v>4.7337722082760409</v>
      </c>
      <c r="BC127" s="124">
        <f t="shared" si="50"/>
        <v>4315.7654095462694</v>
      </c>
      <c r="BD127" s="124">
        <f t="shared" si="51"/>
        <v>2031.6182537077852</v>
      </c>
      <c r="BE127" s="124">
        <f t="shared" si="52"/>
        <v>1639.3479412368656</v>
      </c>
      <c r="BF127" s="125">
        <f t="shared" si="53"/>
        <v>8.6164415219161583</v>
      </c>
      <c r="BH127" s="115" t="str">
        <f>'ND70'!$A$7</f>
        <v>ND70-4-02</v>
      </c>
      <c r="BI127" s="115">
        <f>'ND70'!$D$7</f>
        <v>48.88</v>
      </c>
      <c r="BJ127" s="115">
        <f>'ND70'!$O$7</f>
        <v>3.56</v>
      </c>
      <c r="BK127" s="115">
        <f>'ND70'!$Q$7</f>
        <v>4214</v>
      </c>
      <c r="BL127" s="115">
        <f>'ND70'!$U$7</f>
        <v>2060</v>
      </c>
      <c r="BM127" s="107">
        <f>'ND70'!$W$7</f>
        <v>1887</v>
      </c>
      <c r="BN127" s="115">
        <f>'ND70'!$I$7</f>
        <v>9.09</v>
      </c>
    </row>
    <row r="128" spans="1:66" s="118" customFormat="1" x14ac:dyDescent="0.2">
      <c r="A128" s="118" t="s">
        <v>155</v>
      </c>
      <c r="B128" s="118" t="s">
        <v>339</v>
      </c>
      <c r="C128" s="118" t="s">
        <v>340</v>
      </c>
      <c r="D128" s="119">
        <v>45748</v>
      </c>
      <c r="E128" s="120">
        <v>0.35</v>
      </c>
      <c r="F128" s="122">
        <v>-1080</v>
      </c>
      <c r="G128" s="122">
        <v>3864</v>
      </c>
      <c r="H128" s="118">
        <v>750</v>
      </c>
      <c r="I128" s="118">
        <v>36</v>
      </c>
      <c r="J128" s="118">
        <v>2001</v>
      </c>
      <c r="K128" s="118">
        <v>50</v>
      </c>
      <c r="L128" s="118">
        <v>15</v>
      </c>
      <c r="M128" s="118">
        <v>400</v>
      </c>
      <c r="N128" s="118">
        <v>80</v>
      </c>
      <c r="O128" s="118">
        <v>400</v>
      </c>
      <c r="P128" s="121">
        <v>3.1</v>
      </c>
      <c r="Q128" s="121">
        <v>3.1</v>
      </c>
      <c r="R128" s="122">
        <v>32</v>
      </c>
      <c r="S128" s="122">
        <v>1</v>
      </c>
      <c r="T128" s="122">
        <v>-17</v>
      </c>
      <c r="U128" s="123">
        <v>0.75244416897396704</v>
      </c>
      <c r="V128" s="123">
        <v>1.096614416451E-2</v>
      </c>
      <c r="W128" s="123">
        <v>1.2259379151479099E-2</v>
      </c>
      <c r="X128" s="123">
        <v>2.0164673524708898</v>
      </c>
      <c r="Y128" s="123">
        <v>3.5776618426584801E-3</v>
      </c>
      <c r="Z128" s="123">
        <v>1.28979164170329E-2</v>
      </c>
      <c r="AA128" s="124">
        <v>26226.524302224199</v>
      </c>
      <c r="AB128" s="124">
        <v>382.32862711298202</v>
      </c>
      <c r="AC128" s="124">
        <v>34864.384677352602</v>
      </c>
      <c r="AD128" s="126">
        <v>6.8224151305152697E-3</v>
      </c>
      <c r="AE128" s="126">
        <v>3.1171272526235401E-3</v>
      </c>
      <c r="AF128" s="126">
        <v>2.7687647649756199E-2</v>
      </c>
      <c r="AG128" s="126">
        <v>3.7360732149863398E-3</v>
      </c>
      <c r="AH128" s="126">
        <v>4.5773404592462603E-2</v>
      </c>
      <c r="AI128" s="126">
        <v>7.8637577415080501E-3</v>
      </c>
      <c r="AJ128" s="126">
        <v>6.5506332225376898E-3</v>
      </c>
      <c r="AK128" s="126">
        <v>1.3571066352970699E-2</v>
      </c>
      <c r="AL128" s="126">
        <v>1.3189440384343399E-2</v>
      </c>
      <c r="AM128" s="118">
        <v>6</v>
      </c>
      <c r="AN128" s="118">
        <v>4</v>
      </c>
      <c r="AO128" s="118">
        <v>191201</v>
      </c>
      <c r="AP128" s="118">
        <v>974731</v>
      </c>
      <c r="AQ128" s="127"/>
      <c r="AR128" s="122">
        <v>187</v>
      </c>
      <c r="AS128" s="122">
        <v>0.28000000000000003</v>
      </c>
      <c r="AT128" s="127"/>
      <c r="AU128" s="128">
        <f t="shared" si="46"/>
        <v>0.7468803635343978</v>
      </c>
      <c r="AV128" s="128">
        <f t="shared" si="47"/>
        <v>0.55820738685737514</v>
      </c>
      <c r="AW128" s="128">
        <f t="shared" si="54"/>
        <v>6.6811235689558792</v>
      </c>
      <c r="AY128" s="245">
        <f t="shared" si="48"/>
        <v>5.3469300397721282</v>
      </c>
      <c r="AZ128" s="125">
        <f t="shared" si="49"/>
        <v>5.9416002116335651</v>
      </c>
      <c r="BA128" s="125">
        <f t="shared" si="49"/>
        <v>6.0690295341753009</v>
      </c>
      <c r="BB128" s="125">
        <f t="shared" si="49"/>
        <v>6.4513175018005109</v>
      </c>
      <c r="BC128" s="124">
        <f t="shared" si="50"/>
        <v>14090.271672970113</v>
      </c>
      <c r="BD128" s="124">
        <f t="shared" si="51"/>
        <v>6350.5491300236399</v>
      </c>
      <c r="BE128" s="124">
        <f t="shared" si="52"/>
        <v>5384.7512505483955</v>
      </c>
      <c r="BF128" s="125">
        <f t="shared" si="53"/>
        <v>8.4020855023796361</v>
      </c>
      <c r="BH128" s="115" t="str">
        <f>'ND70'!$A$8</f>
        <v>ND70-5-02</v>
      </c>
      <c r="BI128" s="115">
        <f>'ND70'!$D$8</f>
        <v>50.94</v>
      </c>
      <c r="BJ128" s="115">
        <f>'ND70'!$O$8</f>
        <v>4.99</v>
      </c>
      <c r="BK128" s="115">
        <f>'ND70'!$Q$8</f>
        <v>12237</v>
      </c>
      <c r="BL128" s="115">
        <f>'ND70'!$U$8</f>
        <v>6984</v>
      </c>
      <c r="BM128" s="107">
        <f>'ND70'!$W$8</f>
        <v>5616</v>
      </c>
      <c r="BN128" s="115">
        <f>'ND70'!$I$8</f>
        <v>8.7200000000000006</v>
      </c>
    </row>
    <row r="129" spans="1:66" s="118" customFormat="1" x14ac:dyDescent="0.2">
      <c r="A129" s="118" t="s">
        <v>155</v>
      </c>
      <c r="B129" s="118" t="s">
        <v>341</v>
      </c>
      <c r="C129" s="118" t="s">
        <v>342</v>
      </c>
      <c r="D129" s="119">
        <v>45748</v>
      </c>
      <c r="E129" s="120">
        <v>0.35625000000000001</v>
      </c>
      <c r="F129" s="122">
        <v>-5531</v>
      </c>
      <c r="G129" s="122">
        <v>2388</v>
      </c>
      <c r="H129" s="118">
        <v>750</v>
      </c>
      <c r="I129" s="118">
        <v>36</v>
      </c>
      <c r="J129" s="118">
        <v>2001</v>
      </c>
      <c r="K129" s="118">
        <v>50</v>
      </c>
      <c r="L129" s="118">
        <v>15</v>
      </c>
      <c r="M129" s="118">
        <v>400</v>
      </c>
      <c r="N129" s="118">
        <v>80</v>
      </c>
      <c r="O129" s="118">
        <v>400</v>
      </c>
      <c r="P129" s="121">
        <v>3.1</v>
      </c>
      <c r="Q129" s="121">
        <v>3.1</v>
      </c>
      <c r="R129" s="122">
        <v>16</v>
      </c>
      <c r="S129" s="122">
        <v>7</v>
      </c>
      <c r="T129" s="122">
        <v>-15</v>
      </c>
      <c r="U129" s="123">
        <v>0.93017191146192102</v>
      </c>
      <c r="V129" s="123">
        <v>1.1970070088659799E-2</v>
      </c>
      <c r="W129" s="123">
        <v>2.3564973957251E-2</v>
      </c>
      <c r="X129" s="123">
        <v>2.155533109901</v>
      </c>
      <c r="Y129" s="123">
        <v>7.39345536607495E-3</v>
      </c>
      <c r="Z129" s="123">
        <v>1.37323652502119E-2</v>
      </c>
      <c r="AA129" s="124">
        <v>31600.205895859999</v>
      </c>
      <c r="AB129" s="124">
        <v>406.65410223407002</v>
      </c>
      <c r="AC129" s="124">
        <v>33971.597066751201</v>
      </c>
      <c r="AD129" s="126">
        <v>7.5725757174368701E-3</v>
      </c>
      <c r="AE129" s="126">
        <v>8.5049346487147993E-3</v>
      </c>
      <c r="AF129" s="126">
        <v>1.60655115575691E-2</v>
      </c>
      <c r="AG129" s="126">
        <v>1.3493353119395301E-2</v>
      </c>
      <c r="AH129" s="126">
        <v>2.7916326338258701E-2</v>
      </c>
      <c r="AI129" s="126">
        <v>1.34226645051954E-2</v>
      </c>
      <c r="AJ129" s="126">
        <v>8.7521658218036001E-3</v>
      </c>
      <c r="AK129" s="126">
        <v>9.7099781743535795E-3</v>
      </c>
      <c r="AL129" s="126">
        <v>1.66753472318081E-3</v>
      </c>
      <c r="AM129" s="118">
        <v>6</v>
      </c>
      <c r="AN129" s="118">
        <v>4</v>
      </c>
      <c r="AO129" s="118">
        <v>191201</v>
      </c>
      <c r="AP129" s="118">
        <v>974731</v>
      </c>
      <c r="AQ129" s="127"/>
      <c r="AR129" s="122">
        <v>187</v>
      </c>
      <c r="AS129" s="122">
        <v>0.28000000000000003</v>
      </c>
      <c r="AT129" s="127"/>
      <c r="AU129" s="128">
        <f t="shared" si="46"/>
        <v>0.92469028860008584</v>
      </c>
      <c r="AV129" s="128">
        <f t="shared" si="47"/>
        <v>0.60277386933969901</v>
      </c>
      <c r="AW129" s="128">
        <f t="shared" si="54"/>
        <v>6.9428651724237476</v>
      </c>
      <c r="AY129" s="245">
        <f t="shared" si="48"/>
        <v>6.6198745113663016</v>
      </c>
      <c r="AZ129" s="125">
        <f t="shared" si="49"/>
        <v>7.3561179041343721</v>
      </c>
      <c r="BA129" s="125">
        <f t="shared" si="49"/>
        <v>7.5138843454418147</v>
      </c>
      <c r="BB129" s="125">
        <f t="shared" si="49"/>
        <v>7.9871836693641463</v>
      </c>
      <c r="BC129" s="124">
        <f t="shared" si="50"/>
        <v>15215.218888770847</v>
      </c>
      <c r="BD129" s="124">
        <f t="shared" si="51"/>
        <v>12982.097434175843</v>
      </c>
      <c r="BE129" s="124">
        <f t="shared" si="52"/>
        <v>10238.811575870859</v>
      </c>
      <c r="BF129" s="125">
        <f t="shared" si="53"/>
        <v>8.8845619039192947</v>
      </c>
      <c r="BH129" s="115" t="str">
        <f>'ND70'!$A$9</f>
        <v>ND70-6-02</v>
      </c>
      <c r="BI129" s="115">
        <f>'ND70'!$D$9</f>
        <v>50.39</v>
      </c>
      <c r="BJ129" s="115">
        <f>'ND70'!$O$9</f>
        <v>6.42</v>
      </c>
      <c r="BK129" s="115">
        <f>'ND70'!$Q$9</f>
        <v>15847</v>
      </c>
      <c r="BL129" s="115">
        <f>'ND70'!$U$9</f>
        <v>12293</v>
      </c>
      <c r="BM129" s="107">
        <f>'ND70'!$W$9</f>
        <v>9951</v>
      </c>
      <c r="BN129" s="115">
        <f>'ND70'!$I$9</f>
        <v>9.41</v>
      </c>
    </row>
    <row r="130" spans="1:66" s="118" customFormat="1" x14ac:dyDescent="0.2">
      <c r="A130" s="118" t="s">
        <v>155</v>
      </c>
      <c r="B130" s="118" t="s">
        <v>343</v>
      </c>
      <c r="C130" s="118" t="s">
        <v>344</v>
      </c>
      <c r="D130" s="119">
        <v>45748</v>
      </c>
      <c r="E130" s="120">
        <v>0.36319444444444443</v>
      </c>
      <c r="F130" s="122">
        <v>-4090</v>
      </c>
      <c r="G130" s="122">
        <v>-1992</v>
      </c>
      <c r="H130" s="118">
        <v>750</v>
      </c>
      <c r="I130" s="118">
        <v>36</v>
      </c>
      <c r="J130" s="118">
        <v>2001</v>
      </c>
      <c r="K130" s="118">
        <v>50</v>
      </c>
      <c r="L130" s="118">
        <v>15</v>
      </c>
      <c r="M130" s="118">
        <v>400</v>
      </c>
      <c r="N130" s="118">
        <v>80</v>
      </c>
      <c r="O130" s="118">
        <v>400</v>
      </c>
      <c r="P130" s="121">
        <v>3.11</v>
      </c>
      <c r="Q130" s="121">
        <v>3.11</v>
      </c>
      <c r="R130" s="122">
        <v>22</v>
      </c>
      <c r="S130" s="122">
        <v>21</v>
      </c>
      <c r="T130" s="122">
        <v>-13</v>
      </c>
      <c r="U130" s="123">
        <v>0.61092505978750999</v>
      </c>
      <c r="V130" s="123">
        <v>3.3658742969832501E-3</v>
      </c>
      <c r="W130" s="123">
        <v>4.2613153689276297E-3</v>
      </c>
      <c r="X130" s="123">
        <v>2.0485156894193701</v>
      </c>
      <c r="Y130" s="123">
        <v>1.2519705574994401E-3</v>
      </c>
      <c r="Z130" s="123">
        <v>1.3267941746124799E-2</v>
      </c>
      <c r="AA130" s="124">
        <v>21774.3026529581</v>
      </c>
      <c r="AB130" s="124">
        <v>120.02535781739</v>
      </c>
      <c r="AC130" s="124">
        <v>35651.633051398399</v>
      </c>
      <c r="AD130" s="126">
        <v>7.8987292628921301E-3</v>
      </c>
      <c r="AE130" s="126">
        <v>1.5100598546802501E-2</v>
      </c>
      <c r="AF130" s="126">
        <v>3.7259580224928403E-2</v>
      </c>
      <c r="AG130" s="126">
        <v>6.0625747024332498E-3</v>
      </c>
      <c r="AH130" s="126">
        <v>4.5706850616581501E-2</v>
      </c>
      <c r="AI130" s="126">
        <v>6.8227714798193596E-3</v>
      </c>
      <c r="AJ130" s="126">
        <v>4.8154265652116902E-3</v>
      </c>
      <c r="AK130" s="126">
        <v>2.2601522230273698E-2</v>
      </c>
      <c r="AL130" s="126">
        <v>1.2240580680184699E-2</v>
      </c>
      <c r="AM130" s="118">
        <v>6</v>
      </c>
      <c r="AN130" s="118">
        <v>4</v>
      </c>
      <c r="AO130" s="118">
        <v>191201</v>
      </c>
      <c r="AP130" s="118">
        <v>974731</v>
      </c>
      <c r="AQ130" s="127"/>
      <c r="AR130" s="122">
        <v>187</v>
      </c>
      <c r="AS130" s="122">
        <v>0.28000000000000003</v>
      </c>
      <c r="AT130" s="127"/>
      <c r="AU130" s="128">
        <f t="shared" si="46"/>
        <v>0.60550669928179801</v>
      </c>
      <c r="AV130" s="128">
        <f t="shared" si="47"/>
        <v>0.16938237824968619</v>
      </c>
      <c r="AW130" s="128">
        <f t="shared" si="54"/>
        <v>6.8537639714348124</v>
      </c>
      <c r="AY130" s="245">
        <f t="shared" si="48"/>
        <v>4.3348334187714999</v>
      </c>
      <c r="AZ130" s="125">
        <f t="shared" si="49"/>
        <v>4.8169411170127523</v>
      </c>
      <c r="BA130" s="125">
        <f t="shared" si="49"/>
        <v>4.9202499094930197</v>
      </c>
      <c r="BB130" s="125">
        <f t="shared" si="49"/>
        <v>5.2301762869338253</v>
      </c>
      <c r="BC130" s="124">
        <f t="shared" si="50"/>
        <v>4275.5502387532224</v>
      </c>
      <c r="BD130" s="124">
        <f t="shared" si="51"/>
        <v>2200.0681528133878</v>
      </c>
      <c r="BE130" s="124">
        <f t="shared" si="52"/>
        <v>1852.9806017212925</v>
      </c>
      <c r="BF130" s="125">
        <f t="shared" si="53"/>
        <v>8.4501656743987841</v>
      </c>
      <c r="BH130" s="115" t="str">
        <f>'ND70'!$A$6</f>
        <v>ND70-4-01</v>
      </c>
      <c r="BI130" s="115">
        <f>'ND70'!$D$6</f>
        <v>50.43</v>
      </c>
      <c r="BJ130" s="115">
        <f>'ND70'!$O$6</f>
        <v>4.1500000000000004</v>
      </c>
      <c r="BK130" s="115">
        <f>'ND70'!$Q$6</f>
        <v>4161</v>
      </c>
      <c r="BL130" s="115">
        <f>'ND70'!$U$6</f>
        <v>2368</v>
      </c>
      <c r="BM130" s="107">
        <f>'ND70'!$W$6</f>
        <v>2020</v>
      </c>
      <c r="BN130" s="115">
        <f>'ND70'!$I$6</f>
        <v>8.76</v>
      </c>
    </row>
    <row r="131" spans="1:66" s="118" customFormat="1" x14ac:dyDescent="0.2">
      <c r="A131" s="118" t="s">
        <v>155</v>
      </c>
      <c r="B131" s="118" t="s">
        <v>345</v>
      </c>
      <c r="C131" s="118" t="s">
        <v>346</v>
      </c>
      <c r="D131" s="119">
        <v>45748</v>
      </c>
      <c r="E131" s="120">
        <v>0.36944444444444446</v>
      </c>
      <c r="F131" s="122">
        <v>1208</v>
      </c>
      <c r="G131" s="122">
        <v>-5245</v>
      </c>
      <c r="H131" s="118">
        <v>750</v>
      </c>
      <c r="I131" s="118">
        <v>36</v>
      </c>
      <c r="J131" s="118">
        <v>2001</v>
      </c>
      <c r="K131" s="118">
        <v>50</v>
      </c>
      <c r="L131" s="118">
        <v>15</v>
      </c>
      <c r="M131" s="118">
        <v>400</v>
      </c>
      <c r="N131" s="118">
        <v>80</v>
      </c>
      <c r="O131" s="118">
        <v>400</v>
      </c>
      <c r="P131" s="121">
        <v>3.11</v>
      </c>
      <c r="Q131" s="121">
        <v>3.1</v>
      </c>
      <c r="R131" s="122">
        <v>10</v>
      </c>
      <c r="S131" s="122">
        <v>27</v>
      </c>
      <c r="T131" s="122">
        <v>-8</v>
      </c>
      <c r="U131" s="123">
        <v>0.37328921910865698</v>
      </c>
      <c r="V131" s="123">
        <v>1.4123554501732599E-3</v>
      </c>
      <c r="W131" s="123">
        <v>1.4015870521714099E-3</v>
      </c>
      <c r="X131" s="123">
        <v>2.1025065979204198</v>
      </c>
      <c r="Y131" s="123">
        <v>3.9480115432487999E-4</v>
      </c>
      <c r="Z131" s="123">
        <v>1.3069920306753399E-2</v>
      </c>
      <c r="AA131" s="124">
        <v>13467.701845523499</v>
      </c>
      <c r="AB131" s="124">
        <v>50.950064459621601</v>
      </c>
      <c r="AC131" s="124">
        <v>36082.139165955799</v>
      </c>
      <c r="AD131" s="126">
        <v>4.8099765369699404E-3</v>
      </c>
      <c r="AE131" s="126">
        <v>2.2713690345858999E-2</v>
      </c>
      <c r="AF131" s="126">
        <v>2.78937958981555E-2</v>
      </c>
      <c r="AG131" s="126">
        <v>2.0941852125344902E-3</v>
      </c>
      <c r="AH131" s="126">
        <v>5.39148007015465E-2</v>
      </c>
      <c r="AI131" s="126">
        <v>3.8241486041336501E-3</v>
      </c>
      <c r="AJ131" s="126">
        <v>3.3177154612981301E-3</v>
      </c>
      <c r="AK131" s="126">
        <v>2.0499136303379299E-2</v>
      </c>
      <c r="AL131" s="126">
        <v>7.47466721855775E-3</v>
      </c>
      <c r="AM131" s="118">
        <v>6</v>
      </c>
      <c r="AN131" s="118">
        <v>4</v>
      </c>
      <c r="AO131" s="118">
        <v>191201</v>
      </c>
      <c r="AP131" s="118">
        <v>974731</v>
      </c>
      <c r="AQ131" s="127"/>
      <c r="AR131" s="122">
        <v>187</v>
      </c>
      <c r="AS131" s="122">
        <v>0.28000000000000003</v>
      </c>
      <c r="AT131" s="127"/>
      <c r="AU131" s="128">
        <f t="shared" si="46"/>
        <v>0.36806858330766873</v>
      </c>
      <c r="AV131" s="128">
        <f t="shared" si="47"/>
        <v>7.0018282517474717E-2</v>
      </c>
      <c r="AW131" s="128">
        <f t="shared" si="54"/>
        <v>6.5476927651428483</v>
      </c>
      <c r="AY131" s="245">
        <f t="shared" si="48"/>
        <v>2.6350096492977424</v>
      </c>
      <c r="AZ131" s="125">
        <f t="shared" si="49"/>
        <v>2.9280678395768156</v>
      </c>
      <c r="BA131" s="125">
        <f t="shared" si="49"/>
        <v>2.9908660232080453</v>
      </c>
      <c r="BB131" s="125">
        <f t="shared" si="49"/>
        <v>3.1792605741017357</v>
      </c>
      <c r="BC131" s="124">
        <f t="shared" si="50"/>
        <v>1767.4015893990095</v>
      </c>
      <c r="BD131" s="124">
        <f t="shared" si="51"/>
        <v>685.93622421846078</v>
      </c>
      <c r="BE131" s="124">
        <f t="shared" si="52"/>
        <v>602.57426444201747</v>
      </c>
      <c r="BF131" s="125">
        <f t="shared" si="53"/>
        <v>8.5748514017299371</v>
      </c>
      <c r="BH131" s="115" t="str">
        <f>'ND70'!$A$4</f>
        <v>ND70-2-01</v>
      </c>
      <c r="BI131" s="115">
        <f>'ND70'!$D$4</f>
        <v>49.86</v>
      </c>
      <c r="BJ131" s="115">
        <f>'ND70'!$O$4</f>
        <v>2.41</v>
      </c>
      <c r="BK131" s="115">
        <f>'ND70'!$Q$4</f>
        <v>1560</v>
      </c>
      <c r="BL131" s="115">
        <f>'ND70'!$U$4</f>
        <v>661</v>
      </c>
      <c r="BM131" s="107">
        <f>'ND70'!$W$4</f>
        <v>615</v>
      </c>
      <c r="BN131" s="115">
        <f>'ND70'!$I$4</f>
        <v>8.8699999999999992</v>
      </c>
    </row>
    <row r="133" spans="1:66" s="129" customFormat="1" x14ac:dyDescent="0.2">
      <c r="A133" s="129" t="s">
        <v>384</v>
      </c>
      <c r="B133" s="129" t="s">
        <v>385</v>
      </c>
      <c r="C133" s="129" t="s">
        <v>386</v>
      </c>
      <c r="D133" s="130">
        <v>45748</v>
      </c>
      <c r="E133" s="131">
        <v>0.38611111111111113</v>
      </c>
      <c r="F133" s="133">
        <v>-2060</v>
      </c>
      <c r="G133" s="133">
        <v>-737</v>
      </c>
      <c r="H133" s="129">
        <v>750</v>
      </c>
      <c r="I133" s="129">
        <v>36</v>
      </c>
      <c r="J133" s="129">
        <v>2001</v>
      </c>
      <c r="K133" s="129">
        <v>50</v>
      </c>
      <c r="L133" s="129">
        <v>15</v>
      </c>
      <c r="M133" s="129">
        <v>400</v>
      </c>
      <c r="N133" s="129">
        <v>80</v>
      </c>
      <c r="O133" s="129">
        <v>400</v>
      </c>
      <c r="P133" s="132">
        <v>3.11</v>
      </c>
      <c r="Q133" s="132">
        <v>3.11</v>
      </c>
      <c r="R133" s="133">
        <v>1</v>
      </c>
      <c r="S133" s="133">
        <v>4</v>
      </c>
      <c r="T133" s="133">
        <v>-16</v>
      </c>
      <c r="U133" s="134">
        <v>0.41316214080531899</v>
      </c>
      <c r="V133" s="134">
        <v>8.9880354866884901E-5</v>
      </c>
      <c r="W133" s="134">
        <v>3.87373574403176E-4</v>
      </c>
      <c r="X133" s="134">
        <v>3.2869152392317001E-3</v>
      </c>
      <c r="Y133" s="134">
        <v>6.2528414842743797E-5</v>
      </c>
      <c r="Z133" s="134">
        <v>2.5852902312112298E-2</v>
      </c>
      <c r="AA133" s="135">
        <v>31658.558154484599</v>
      </c>
      <c r="AB133" s="135">
        <v>6.9000012004442102</v>
      </c>
      <c r="AC133" s="135">
        <v>76675.551611381903</v>
      </c>
      <c r="AD133" s="136">
        <v>1.2070689171724699E-2</v>
      </c>
      <c r="AE133" s="136">
        <v>6.55591919410419E-2</v>
      </c>
      <c r="AF133" s="136">
        <v>3.05804466764357E-2</v>
      </c>
      <c r="AG133" s="136">
        <v>8.1016268745703404E-3</v>
      </c>
      <c r="AH133" s="136">
        <v>5.7588247326456003E-2</v>
      </c>
      <c r="AI133" s="136">
        <v>8.7295107243352807E-2</v>
      </c>
      <c r="AJ133" s="136">
        <v>7.3324764646168399E-3</v>
      </c>
      <c r="AK133" s="136">
        <v>7.4606028336610397E-2</v>
      </c>
      <c r="AL133" s="136">
        <v>1.8611961121127799E-2</v>
      </c>
      <c r="AM133" s="129">
        <v>6</v>
      </c>
      <c r="AN133" s="129">
        <v>4</v>
      </c>
      <c r="AO133" s="129">
        <v>191201</v>
      </c>
      <c r="AP133" s="129">
        <v>974731</v>
      </c>
      <c r="AQ133" s="137"/>
      <c r="AR133" s="133">
        <v>187</v>
      </c>
      <c r="AS133" s="133">
        <v>0.28000000000000003</v>
      </c>
      <c r="AT133" s="137"/>
      <c r="AU133" s="138">
        <f>(AA133-AR133)/AC133</f>
        <v>0.41045101721593463</v>
      </c>
      <c r="AV133" s="138">
        <f>(AB133-AS133)/AC133*BI133</f>
        <v>6.4200814851648053E-3</v>
      </c>
      <c r="AW133" s="138">
        <f>BJ133/AU133</f>
        <v>8.4053878667450981</v>
      </c>
      <c r="AY133" s="245">
        <f>$AU133*AY$63</f>
        <v>2.9384262606950067</v>
      </c>
      <c r="AZ133" s="139">
        <f t="shared" ref="AZ133:BB136" si="55">$AU133*AZ$63</f>
        <v>3.2652295733345955</v>
      </c>
      <c r="BA133" s="139">
        <f t="shared" si="55"/>
        <v>3.3352588546145068</v>
      </c>
      <c r="BB133" s="139">
        <f t="shared" si="55"/>
        <v>3.5453466984542428</v>
      </c>
      <c r="BC133" s="135">
        <f>AV133*$BC$63</f>
        <v>162.0557062095825</v>
      </c>
      <c r="BD133" s="135">
        <f>Y133/Y$66*BL$66/$BI$66*$BI133</f>
        <v>162.02045619728668</v>
      </c>
      <c r="BE133" s="135">
        <f>W133/W$66*BM$66/$BI$66*$BI133</f>
        <v>248.37484000824804</v>
      </c>
      <c r="BF133" s="139">
        <f>$X133/X$10*BN$10/$BI$10*$BI133</f>
        <v>1.9992396076953536E-2</v>
      </c>
      <c r="BH133" s="137"/>
      <c r="BI133" s="137">
        <v>74.36</v>
      </c>
      <c r="BJ133" s="137">
        <v>3.45</v>
      </c>
      <c r="BK133" s="172">
        <v>163.11444652908068</v>
      </c>
      <c r="BL133" s="137"/>
      <c r="BN133" s="137"/>
    </row>
    <row r="134" spans="1:66" s="129" customFormat="1" x14ac:dyDescent="0.2">
      <c r="A134" s="129" t="s">
        <v>384</v>
      </c>
      <c r="B134" s="129" t="s">
        <v>387</v>
      </c>
      <c r="C134" s="129" t="s">
        <v>388</v>
      </c>
      <c r="D134" s="130">
        <v>45748</v>
      </c>
      <c r="E134" s="131">
        <v>0.3923611111111111</v>
      </c>
      <c r="F134" s="133">
        <v>-1774</v>
      </c>
      <c r="G134" s="133">
        <v>1508</v>
      </c>
      <c r="H134" s="129">
        <v>750</v>
      </c>
      <c r="I134" s="129">
        <v>36</v>
      </c>
      <c r="J134" s="129">
        <v>2001</v>
      </c>
      <c r="K134" s="129">
        <v>50</v>
      </c>
      <c r="L134" s="129">
        <v>15</v>
      </c>
      <c r="M134" s="129">
        <v>400</v>
      </c>
      <c r="N134" s="129">
        <v>80</v>
      </c>
      <c r="O134" s="129">
        <v>400</v>
      </c>
      <c r="P134" s="132">
        <v>3.11</v>
      </c>
      <c r="Q134" s="132">
        <v>3.11</v>
      </c>
      <c r="R134" s="133">
        <v>-4</v>
      </c>
      <c r="S134" s="133">
        <v>-6</v>
      </c>
      <c r="T134" s="133">
        <v>-15</v>
      </c>
      <c r="U134" s="134">
        <v>3.4978349133378703E-2</v>
      </c>
      <c r="V134" s="134">
        <v>5.6303665737831403E-3</v>
      </c>
      <c r="W134" s="134">
        <v>3.7800510774155399E-6</v>
      </c>
      <c r="X134" s="134">
        <v>7.6363202394086295E-4</v>
      </c>
      <c r="Y134" s="134">
        <v>3.9668803822305296E-6</v>
      </c>
      <c r="Z134" s="134">
        <v>2.9204901276690901E-2</v>
      </c>
      <c r="AA134" s="135">
        <v>2660.2562574984299</v>
      </c>
      <c r="AB134" s="135">
        <v>428.20454771965899</v>
      </c>
      <c r="AC134" s="135">
        <v>76072.646711908397</v>
      </c>
      <c r="AD134" s="136">
        <v>1.1182973831437E-2</v>
      </c>
      <c r="AE134" s="136">
        <v>1.2397992954092101E-2</v>
      </c>
      <c r="AF134" s="136">
        <v>0.31166843232803798</v>
      </c>
      <c r="AG134" s="136">
        <v>2.82209273268056E-2</v>
      </c>
      <c r="AH134" s="136">
        <v>0.191373839828649</v>
      </c>
      <c r="AI134" s="136">
        <v>0.17377205365055801</v>
      </c>
      <c r="AJ134" s="136">
        <v>4.4416792599851797E-3</v>
      </c>
      <c r="AK134" s="136">
        <v>5.8158359024087E-3</v>
      </c>
      <c r="AL134" s="136">
        <v>7.3589495773101902E-3</v>
      </c>
      <c r="AM134" s="129">
        <v>6</v>
      </c>
      <c r="AN134" s="129">
        <v>4</v>
      </c>
      <c r="AO134" s="129">
        <v>191201</v>
      </c>
      <c r="AP134" s="129">
        <v>974731</v>
      </c>
      <c r="AQ134" s="137"/>
      <c r="AR134" s="133">
        <v>187</v>
      </c>
      <c r="AS134" s="133">
        <v>0.28000000000000003</v>
      </c>
      <c r="AT134" s="137"/>
      <c r="AU134" s="138">
        <f>(AA134-AR134)/AC134</f>
        <v>3.2511768216305095E-2</v>
      </c>
      <c r="AV134" s="138">
        <f>(AB134-AS134)/AC134*BI134</f>
        <v>0.41401539283155564</v>
      </c>
      <c r="AW134" s="138"/>
      <c r="AY134" s="245">
        <f>$AU134*AY$63</f>
        <v>0.23275233706671716</v>
      </c>
      <c r="AZ134" s="139">
        <f t="shared" si="55"/>
        <v>0.25863838219075519</v>
      </c>
      <c r="BA134" s="139">
        <f t="shared" si="55"/>
        <v>0.26418539186019191</v>
      </c>
      <c r="BB134" s="139">
        <f t="shared" si="55"/>
        <v>0.28082642086850207</v>
      </c>
      <c r="BC134" s="135">
        <f>AV134*$BC$63</f>
        <v>10450.577149525567</v>
      </c>
      <c r="BD134" s="135">
        <f>Y134/Y$66*BL$66/$BI$66*$BI134</f>
        <v>10.173724425942865</v>
      </c>
      <c r="BE134" s="135">
        <f>W134/W$66*BM$66/$BI$66*$BI134</f>
        <v>2.3989086523085299</v>
      </c>
      <c r="BF134" s="139">
        <f>$X134/X$10*BN$10/$BI$10*$BI134</f>
        <v>4.5972583291545273E-3</v>
      </c>
      <c r="BH134" s="137"/>
      <c r="BI134" s="137">
        <v>73.599999999999994</v>
      </c>
      <c r="BJ134" s="137">
        <v>0.2</v>
      </c>
      <c r="BK134" s="172">
        <v>10380</v>
      </c>
      <c r="BL134" s="137"/>
      <c r="BN134" s="137"/>
    </row>
    <row r="135" spans="1:66" s="129" customFormat="1" x14ac:dyDescent="0.2">
      <c r="A135" s="129" t="s">
        <v>384</v>
      </c>
      <c r="B135" s="129" t="s">
        <v>389</v>
      </c>
      <c r="C135" s="129" t="s">
        <v>390</v>
      </c>
      <c r="D135" s="130">
        <v>45748</v>
      </c>
      <c r="E135" s="131">
        <v>0.39930555555555558</v>
      </c>
      <c r="F135" s="133">
        <v>297</v>
      </c>
      <c r="G135" s="133">
        <v>-4159</v>
      </c>
      <c r="H135" s="129">
        <v>750</v>
      </c>
      <c r="I135" s="129">
        <v>36</v>
      </c>
      <c r="J135" s="129">
        <v>2001</v>
      </c>
      <c r="K135" s="129">
        <v>50</v>
      </c>
      <c r="L135" s="129">
        <v>15</v>
      </c>
      <c r="M135" s="129">
        <v>400</v>
      </c>
      <c r="N135" s="129">
        <v>80</v>
      </c>
      <c r="O135" s="129">
        <v>400</v>
      </c>
      <c r="P135" s="132">
        <v>3.11</v>
      </c>
      <c r="Q135" s="132">
        <v>3.11</v>
      </c>
      <c r="R135" s="133">
        <v>-3</v>
      </c>
      <c r="S135" s="133">
        <v>10</v>
      </c>
      <c r="T135" s="133">
        <v>-12</v>
      </c>
      <c r="U135" s="134">
        <v>0.56233554122547502</v>
      </c>
      <c r="V135" s="134">
        <v>2.4536814033920801E-4</v>
      </c>
      <c r="W135" s="134">
        <v>4.1101360167585498E-4</v>
      </c>
      <c r="X135" s="134">
        <v>3.2119756570061801E-3</v>
      </c>
      <c r="Y135" s="134">
        <v>6.2801721546016496E-5</v>
      </c>
      <c r="Z135" s="134">
        <v>2.4582217828198E-2</v>
      </c>
      <c r="AA135" s="135">
        <v>42295.481509939898</v>
      </c>
      <c r="AB135" s="135">
        <v>18.4500084517198</v>
      </c>
      <c r="AC135" s="135">
        <v>75253.175034098604</v>
      </c>
      <c r="AD135" s="136">
        <v>1.03547053794241E-2</v>
      </c>
      <c r="AE135" s="136">
        <v>2.47697364662917E-2</v>
      </c>
      <c r="AF135" s="136">
        <v>2.99614969473639E-2</v>
      </c>
      <c r="AG135" s="136">
        <v>1.09694648553055E-2</v>
      </c>
      <c r="AH135" s="136">
        <v>7.8864376922694004E-2</v>
      </c>
      <c r="AI135" s="136">
        <v>7.6340735046043898E-2</v>
      </c>
      <c r="AJ135" s="136">
        <v>6.48770766597707E-3</v>
      </c>
      <c r="AK135" s="136">
        <v>1.96048278292912E-2</v>
      </c>
      <c r="AL135" s="136">
        <v>1.67999204420545E-2</v>
      </c>
      <c r="AM135" s="129">
        <v>6</v>
      </c>
      <c r="AN135" s="129">
        <v>4</v>
      </c>
      <c r="AO135" s="129">
        <v>191201</v>
      </c>
      <c r="AP135" s="129">
        <v>974731</v>
      </c>
      <c r="AQ135" s="137"/>
      <c r="AR135" s="133">
        <v>187</v>
      </c>
      <c r="AS135" s="133">
        <v>0.28000000000000003</v>
      </c>
      <c r="AT135" s="137"/>
      <c r="AU135" s="138">
        <f>(AA135-AR135)/AC135</f>
        <v>0.5595575401417916</v>
      </c>
      <c r="AV135" s="138">
        <f>(AB135-AS135)/AC135*BI135</f>
        <v>1.7741872292131165E-2</v>
      </c>
      <c r="AW135" s="138">
        <f t="shared" ref="AW135:AW136" si="56">BJ135/AU135</f>
        <v>8.5764546696082444</v>
      </c>
      <c r="AY135" s="245">
        <f>$AU135*AY$63</f>
        <v>4.0058825568887118</v>
      </c>
      <c r="AZ135" s="139">
        <f t="shared" si="55"/>
        <v>4.4514052869118004</v>
      </c>
      <c r="BA135" s="139">
        <f t="shared" si="55"/>
        <v>4.5468744433453194</v>
      </c>
      <c r="BB135" s="139">
        <f t="shared" si="55"/>
        <v>4.8332819126458766</v>
      </c>
      <c r="BC135" s="135">
        <f>AV135*$BC$63</f>
        <v>447.84036626721007</v>
      </c>
      <c r="BD135" s="135">
        <f>Y135/Y$66*BL$66/$BI$66*$BI135</f>
        <v>160.80285200204113</v>
      </c>
      <c r="BE135" s="135">
        <f>W135/W$66*BM$66/$BI$66*$BI135</f>
        <v>260.41354531166678</v>
      </c>
      <c r="BF135" s="139">
        <f>$X135/X$10*BN$10/$BI$10*$BI135</f>
        <v>1.9305379974255198E-2</v>
      </c>
      <c r="BH135" s="137"/>
      <c r="BI135" s="137">
        <v>73.48</v>
      </c>
      <c r="BJ135" s="171">
        <v>4.7990198780635716</v>
      </c>
      <c r="BK135" s="172">
        <v>557.60318949343343</v>
      </c>
      <c r="BL135" s="137"/>
      <c r="BN135" s="137"/>
    </row>
    <row r="136" spans="1:66" s="129" customFormat="1" x14ac:dyDescent="0.2">
      <c r="A136" s="129" t="s">
        <v>384</v>
      </c>
      <c r="B136" s="129" t="s">
        <v>391</v>
      </c>
      <c r="C136" s="129" t="s">
        <v>392</v>
      </c>
      <c r="D136" s="130">
        <v>45748</v>
      </c>
      <c r="E136" s="131">
        <v>0.40555555555555556</v>
      </c>
      <c r="F136" s="133">
        <v>-2963</v>
      </c>
      <c r="G136" s="133">
        <v>-3491</v>
      </c>
      <c r="H136" s="129">
        <v>750</v>
      </c>
      <c r="I136" s="129">
        <v>36</v>
      </c>
      <c r="J136" s="129">
        <v>2001</v>
      </c>
      <c r="K136" s="129">
        <v>50</v>
      </c>
      <c r="L136" s="129">
        <v>15</v>
      </c>
      <c r="M136" s="129">
        <v>400</v>
      </c>
      <c r="N136" s="129">
        <v>80</v>
      </c>
      <c r="O136" s="129">
        <v>400</v>
      </c>
      <c r="P136" s="132">
        <v>3.11</v>
      </c>
      <c r="Q136" s="132">
        <v>3.11</v>
      </c>
      <c r="R136" s="133">
        <v>-8</v>
      </c>
      <c r="S136" s="133">
        <v>8</v>
      </c>
      <c r="T136" s="133">
        <v>-13</v>
      </c>
      <c r="U136" s="134">
        <v>0.56548483482852496</v>
      </c>
      <c r="V136" s="134">
        <v>2.6217615009162601E-4</v>
      </c>
      <c r="W136" s="134">
        <v>4.0599225009122902E-4</v>
      </c>
      <c r="X136" s="134">
        <v>3.29909038130941E-3</v>
      </c>
      <c r="Y136" s="134">
        <v>6.19959669089113E-5</v>
      </c>
      <c r="Z136" s="134">
        <v>2.15517421512058E-2</v>
      </c>
      <c r="AA136" s="135">
        <v>42785.327434407001</v>
      </c>
      <c r="AB136" s="135">
        <v>19.8500097869528</v>
      </c>
      <c r="AC136" s="135">
        <v>75697.709874174601</v>
      </c>
      <c r="AD136" s="136">
        <v>9.6103307616381192E-3</v>
      </c>
      <c r="AE136" s="136">
        <v>1.05938902374722E-2</v>
      </c>
      <c r="AF136" s="136">
        <v>2.8211762851608799E-2</v>
      </c>
      <c r="AG136" s="136">
        <v>1.04555717708748E-2</v>
      </c>
      <c r="AH136" s="136">
        <v>0.127606043807731</v>
      </c>
      <c r="AI136" s="136">
        <v>8.2776522078395295E-2</v>
      </c>
      <c r="AJ136" s="136">
        <v>7.2139893294393903E-3</v>
      </c>
      <c r="AK136" s="136">
        <v>2.27631374055948E-2</v>
      </c>
      <c r="AL136" s="136">
        <v>1.6726077208197201E-2</v>
      </c>
      <c r="AM136" s="129">
        <v>6</v>
      </c>
      <c r="AN136" s="129">
        <v>4</v>
      </c>
      <c r="AO136" s="129">
        <v>191201</v>
      </c>
      <c r="AP136" s="129">
        <v>974731</v>
      </c>
      <c r="AQ136" s="137"/>
      <c r="AR136" s="133">
        <v>187</v>
      </c>
      <c r="AS136" s="133">
        <v>0.28000000000000003</v>
      </c>
      <c r="AT136" s="137"/>
      <c r="AU136" s="138">
        <f>(AA136-AR136)/AC136</f>
        <v>0.56274261804239933</v>
      </c>
      <c r="AV136" s="138">
        <f>(AB136-AS136)/AC136*BI136</f>
        <v>1.8978571753996139E-2</v>
      </c>
      <c r="AW136" s="138">
        <f t="shared" si="56"/>
        <v>8.719312162103547</v>
      </c>
      <c r="AY136" s="245">
        <f>$AU136*AY$63</f>
        <v>4.0286845872235064</v>
      </c>
      <c r="AZ136" s="139">
        <f t="shared" si="55"/>
        <v>4.4767432934417428</v>
      </c>
      <c r="BA136" s="139">
        <f t="shared" si="55"/>
        <v>4.5727558733456499</v>
      </c>
      <c r="BB136" s="139">
        <f t="shared" si="55"/>
        <v>4.8607936130573748</v>
      </c>
      <c r="BC136" s="135">
        <f>AV136*$BC$63</f>
        <v>479.05713588682408</v>
      </c>
      <c r="BD136" s="135">
        <f>Y136/Y$66*BL$66/$BI$66*$BI136</f>
        <v>158.588507675974</v>
      </c>
      <c r="BE136" s="135">
        <f>W136/W$66*BM$66/$BI$66*$BI136</f>
        <v>256.98702442631276</v>
      </c>
      <c r="BF136" s="139">
        <f>$X136/X$10*BN$10/$BI$10*$BI136</f>
        <v>1.9810087727433066E-2</v>
      </c>
      <c r="BH136" s="137"/>
      <c r="BI136" s="137">
        <v>73.41</v>
      </c>
      <c r="BJ136" s="171">
        <v>4.9067285536310834</v>
      </c>
      <c r="BK136" s="172">
        <v>562.03564727954972</v>
      </c>
      <c r="BL136" s="137"/>
      <c r="BN136" s="137"/>
    </row>
    <row r="137" spans="1:66" s="129" customFormat="1" x14ac:dyDescent="0.2">
      <c r="D137" s="130"/>
      <c r="E137" s="131"/>
      <c r="F137" s="133"/>
      <c r="G137" s="133"/>
      <c r="P137" s="132"/>
      <c r="Q137" s="132"/>
      <c r="R137" s="133"/>
      <c r="S137" s="133"/>
      <c r="T137" s="133"/>
      <c r="U137" s="134"/>
      <c r="V137" s="134"/>
      <c r="W137" s="134"/>
      <c r="X137" s="134"/>
      <c r="Y137" s="134"/>
      <c r="Z137" s="134"/>
      <c r="AA137" s="135"/>
      <c r="AB137" s="135"/>
      <c r="AC137" s="135"/>
      <c r="AD137" s="136"/>
      <c r="AE137" s="136"/>
      <c r="AF137" s="136"/>
      <c r="AG137" s="136"/>
      <c r="AH137" s="136"/>
      <c r="AI137" s="136"/>
      <c r="AJ137" s="136"/>
      <c r="AK137" s="136"/>
      <c r="AL137" s="136"/>
      <c r="AQ137" s="137"/>
      <c r="AR137" s="133"/>
      <c r="AS137" s="133"/>
      <c r="AT137" s="137"/>
      <c r="AU137" s="138"/>
      <c r="AV137" s="138"/>
      <c r="AW137" s="138"/>
      <c r="AY137" s="245"/>
      <c r="AZ137" s="139"/>
      <c r="BA137" s="139"/>
      <c r="BB137" s="139"/>
      <c r="BC137" s="135"/>
      <c r="BD137" s="135"/>
      <c r="BE137" s="135"/>
      <c r="BF137" s="139"/>
      <c r="BH137" s="137"/>
      <c r="BI137" s="137"/>
      <c r="BJ137" s="137"/>
      <c r="BK137" s="137"/>
      <c r="BL137" s="137"/>
      <c r="BN137" s="137"/>
    </row>
    <row r="138" spans="1:66" x14ac:dyDescent="0.2">
      <c r="A138" t="s">
        <v>279</v>
      </c>
      <c r="B138" t="s">
        <v>280</v>
      </c>
      <c r="C138" t="s">
        <v>393</v>
      </c>
      <c r="D138" s="28">
        <v>45748</v>
      </c>
      <c r="E138" s="29">
        <v>0.43402777777777779</v>
      </c>
      <c r="F138" s="16">
        <v>-778</v>
      </c>
      <c r="G138" s="16">
        <v>-2106</v>
      </c>
      <c r="H138">
        <v>750</v>
      </c>
      <c r="I138">
        <v>36</v>
      </c>
      <c r="J138">
        <v>2001</v>
      </c>
      <c r="K138">
        <v>50</v>
      </c>
      <c r="L138">
        <v>15</v>
      </c>
      <c r="M138">
        <v>400</v>
      </c>
      <c r="N138">
        <v>80</v>
      </c>
      <c r="O138">
        <v>400</v>
      </c>
      <c r="P138" s="22">
        <v>3.1</v>
      </c>
      <c r="Q138" s="22">
        <v>3.1</v>
      </c>
      <c r="R138" s="16">
        <v>-2</v>
      </c>
      <c r="S138" s="16">
        <v>2</v>
      </c>
      <c r="T138" s="16">
        <v>-16</v>
      </c>
      <c r="U138" s="15">
        <v>0.909722683433416</v>
      </c>
      <c r="V138" s="15">
        <v>2.8652145844428999E-3</v>
      </c>
      <c r="W138" s="15">
        <v>1.2506313025425399E-3</v>
      </c>
      <c r="X138" s="15">
        <v>1.6794092565193199</v>
      </c>
      <c r="Y138" s="15">
        <v>4.4095098010143198E-3</v>
      </c>
      <c r="Z138" s="24">
        <v>1.7995199922364102E-2</v>
      </c>
      <c r="AA138" s="25">
        <v>47477.136918798104</v>
      </c>
      <c r="AB138" s="25">
        <v>149.50055456316599</v>
      </c>
      <c r="AC138" s="25">
        <v>52198.1656497652</v>
      </c>
      <c r="AD138" s="12">
        <v>3.8266585025713801E-3</v>
      </c>
      <c r="AE138" s="12">
        <v>1.19048830277596E-2</v>
      </c>
      <c r="AF138" s="12">
        <v>2.7121307518196899E-2</v>
      </c>
      <c r="AG138" s="12">
        <v>7.0907418452978302E-3</v>
      </c>
      <c r="AH138" s="12">
        <v>4.2173398563329599E-2</v>
      </c>
      <c r="AI138" s="12">
        <v>5.25424568207897E-3</v>
      </c>
      <c r="AJ138" s="12">
        <v>1.3176451541709801E-2</v>
      </c>
      <c r="AK138" s="12">
        <v>1.28578296069266E-2</v>
      </c>
      <c r="AL138" s="12">
        <v>1.6760704389821399E-2</v>
      </c>
      <c r="AM138">
        <v>6</v>
      </c>
      <c r="AN138">
        <v>4</v>
      </c>
      <c r="AO138">
        <v>191201</v>
      </c>
      <c r="AP138">
        <v>974731</v>
      </c>
      <c r="AR138" s="16">
        <v>29</v>
      </c>
      <c r="AS138" s="16">
        <v>1.1499999999999999</v>
      </c>
      <c r="AU138" s="14">
        <f>(AA138-AR138)/AC138</f>
        <v>0.90900008320525216</v>
      </c>
      <c r="AV138" s="14">
        <f>(AB138-AS138)/AC138*BI138</f>
        <v>0.15961034340111679</v>
      </c>
      <c r="AW138" s="14"/>
      <c r="AY138" s="245">
        <f>$AU138*AY$63</f>
        <v>6.5075480469793892</v>
      </c>
      <c r="AZ138" s="13">
        <f t="shared" ref="AZ138:BB142" si="57">$AU138*AZ$63</f>
        <v>7.2312988136265464</v>
      </c>
      <c r="BA138" s="13">
        <f t="shared" si="57"/>
        <v>7.386388263622365</v>
      </c>
      <c r="BB138" s="13">
        <f t="shared" si="57"/>
        <v>7.8516566136098236</v>
      </c>
      <c r="BC138" s="3">
        <f>AV138*$BC$63</f>
        <v>4028.8845208571333</v>
      </c>
      <c r="BD138" s="3">
        <f>Y138/Y$66*BL$66/$BI$66*$BI138</f>
        <v>8629.198551772819</v>
      </c>
      <c r="BE138" s="3">
        <f>W138/W$66*BM$66/$BI$66*$BI138</f>
        <v>605.6122092273738</v>
      </c>
      <c r="BF138" s="13">
        <f>$X138/X$10*BN$10/$BI$10*$BI138</f>
        <v>7.7147277195187014</v>
      </c>
      <c r="BG138" s="255">
        <v>1.83</v>
      </c>
      <c r="BH138" s="11" t="s">
        <v>785</v>
      </c>
      <c r="BI138" s="100">
        <v>56.16</v>
      </c>
      <c r="BJ138" s="11" t="s">
        <v>790</v>
      </c>
      <c r="BK138" s="11"/>
      <c r="BL138" s="11"/>
      <c r="BN138" s="99"/>
    </row>
    <row r="139" spans="1:66" x14ac:dyDescent="0.2">
      <c r="A139" t="s">
        <v>279</v>
      </c>
      <c r="B139" t="s">
        <v>282</v>
      </c>
      <c r="C139" t="s">
        <v>394</v>
      </c>
      <c r="D139" s="28">
        <v>45748</v>
      </c>
      <c r="E139" s="29">
        <v>0.44097222222222221</v>
      </c>
      <c r="F139" s="16">
        <v>-352</v>
      </c>
      <c r="G139" s="16">
        <v>-2150</v>
      </c>
      <c r="H139">
        <v>750</v>
      </c>
      <c r="I139">
        <v>36</v>
      </c>
      <c r="J139">
        <v>2001</v>
      </c>
      <c r="K139">
        <v>50</v>
      </c>
      <c r="L139">
        <v>15</v>
      </c>
      <c r="M139">
        <v>400</v>
      </c>
      <c r="N139">
        <v>80</v>
      </c>
      <c r="O139">
        <v>400</v>
      </c>
      <c r="P139" s="22">
        <v>3.1</v>
      </c>
      <c r="Q139" s="22">
        <v>3.1</v>
      </c>
      <c r="R139" s="16">
        <v>3</v>
      </c>
      <c r="S139" s="16">
        <v>3</v>
      </c>
      <c r="T139" s="16">
        <v>-13</v>
      </c>
      <c r="U139" s="15">
        <v>0.92908395812114997</v>
      </c>
      <c r="V139" s="15">
        <v>3.0589652077055601E-3</v>
      </c>
      <c r="W139" s="15">
        <v>1.2313899180871599E-3</v>
      </c>
      <c r="X139" s="15">
        <v>1.69268174204559</v>
      </c>
      <c r="Y139" s="15">
        <v>4.2981479385343696E-3</v>
      </c>
      <c r="Z139" s="24">
        <v>1.74187911933683E-2</v>
      </c>
      <c r="AA139" s="25">
        <v>48209.754272396603</v>
      </c>
      <c r="AB139" s="25">
        <v>158.55062413041901</v>
      </c>
      <c r="AC139" s="25">
        <v>51903.522013906797</v>
      </c>
      <c r="AD139" s="12">
        <v>5.9311080123667101E-3</v>
      </c>
      <c r="AE139" s="12">
        <v>3.2814180368492797E-2</v>
      </c>
      <c r="AF139" s="12">
        <v>4.0795270967361803E-2</v>
      </c>
      <c r="AG139" s="12">
        <v>6.25074138440388E-3</v>
      </c>
      <c r="AH139" s="12">
        <v>3.31690566840072E-2</v>
      </c>
      <c r="AI139" s="12">
        <v>8.1602425279925297E-3</v>
      </c>
      <c r="AJ139" s="12">
        <v>9.6153992401684409E-3</v>
      </c>
      <c r="AK139" s="12">
        <v>1.9387965893048299E-2</v>
      </c>
      <c r="AL139" s="12">
        <v>1.53929291654702E-2</v>
      </c>
      <c r="AM139">
        <v>6</v>
      </c>
      <c r="AN139">
        <v>4</v>
      </c>
      <c r="AO139">
        <v>191201</v>
      </c>
      <c r="AP139">
        <v>974731</v>
      </c>
      <c r="AR139" s="16">
        <v>29</v>
      </c>
      <c r="AS139" s="16">
        <v>1.1499999999999999</v>
      </c>
      <c r="AU139" s="14">
        <f>(AA139-AR139)/AC139</f>
        <v>0.92827523842191806</v>
      </c>
      <c r="AV139" s="14">
        <f>(AB139-AS139)/AC139*BI139</f>
        <v>0.17030865552429914</v>
      </c>
      <c r="AW139" s="14"/>
      <c r="AY139" s="245">
        <f>$AU139*AY$63</f>
        <v>6.6455392320221254</v>
      </c>
      <c r="AZ139" s="13">
        <f t="shared" si="57"/>
        <v>7.3846369811647232</v>
      </c>
      <c r="BA139" s="13">
        <f t="shared" si="57"/>
        <v>7.5430150702667076</v>
      </c>
      <c r="BB139" s="13">
        <f t="shared" si="57"/>
        <v>8.0181493375726642</v>
      </c>
      <c r="BC139" s="3">
        <f>AV139*$BC$63</f>
        <v>4298.931331069597</v>
      </c>
      <c r="BD139" s="3">
        <f>Y139/Y$66*BL$66/$BI$66*$BI139</f>
        <v>8411.2687441979142</v>
      </c>
      <c r="BE139" s="3">
        <f>W139/W$66*BM$66/$BI$66*$BI139</f>
        <v>596.29466110193857</v>
      </c>
      <c r="BF139" s="13">
        <f>$X139/X$10*BN$10/$BI$10*$BI139</f>
        <v>7.7756977371596916</v>
      </c>
      <c r="BG139" s="255">
        <v>1.83</v>
      </c>
      <c r="BH139" s="11"/>
      <c r="BI139" s="100">
        <v>56.16</v>
      </c>
      <c r="BJ139" s="11"/>
      <c r="BK139" s="11"/>
      <c r="BL139" s="11"/>
      <c r="BN139" s="99"/>
    </row>
    <row r="140" spans="1:66" x14ac:dyDescent="0.2">
      <c r="A140" t="s">
        <v>279</v>
      </c>
      <c r="B140" t="s">
        <v>284</v>
      </c>
      <c r="C140" t="s">
        <v>395</v>
      </c>
      <c r="D140" s="28">
        <v>45748</v>
      </c>
      <c r="E140" s="29">
        <v>0.44722222222222224</v>
      </c>
      <c r="F140" s="16">
        <v>-599</v>
      </c>
      <c r="G140" s="16">
        <v>-1878</v>
      </c>
      <c r="H140">
        <v>750</v>
      </c>
      <c r="I140">
        <v>36</v>
      </c>
      <c r="J140">
        <v>2001</v>
      </c>
      <c r="K140">
        <v>50</v>
      </c>
      <c r="L140">
        <v>15</v>
      </c>
      <c r="M140">
        <v>400</v>
      </c>
      <c r="N140">
        <v>80</v>
      </c>
      <c r="O140">
        <v>400</v>
      </c>
      <c r="P140" s="22">
        <v>3.1</v>
      </c>
      <c r="Q140" s="22">
        <v>3.1</v>
      </c>
      <c r="R140" s="16">
        <v>2</v>
      </c>
      <c r="S140" s="16">
        <v>2</v>
      </c>
      <c r="T140" s="16">
        <v>-12</v>
      </c>
      <c r="U140" s="15">
        <v>0.89998717780377402</v>
      </c>
      <c r="V140" s="15">
        <v>2.8919218978452101E-3</v>
      </c>
      <c r="W140" s="15">
        <v>1.1293927613200501E-3</v>
      </c>
      <c r="X140" s="15">
        <v>1.74573204130404</v>
      </c>
      <c r="Y140" s="15">
        <v>4.0887745374099697E-3</v>
      </c>
      <c r="Z140" s="24">
        <v>1.76451128815081E-2</v>
      </c>
      <c r="AA140" s="25">
        <v>47360.430886782597</v>
      </c>
      <c r="AB140" s="25">
        <v>152.17557459665599</v>
      </c>
      <c r="AC140" s="25">
        <v>52636.062830124603</v>
      </c>
      <c r="AD140" s="12">
        <v>4.9870043673171703E-3</v>
      </c>
      <c r="AE140" s="12">
        <v>6.0007023188428203E-3</v>
      </c>
      <c r="AF140" s="12">
        <v>2.18531304785766E-2</v>
      </c>
      <c r="AG140" s="12">
        <v>7.3194330383264498E-3</v>
      </c>
      <c r="AH140" s="12">
        <v>2.8434911699924799E-2</v>
      </c>
      <c r="AI140" s="12">
        <v>5.1184652160654997E-3</v>
      </c>
      <c r="AJ140" s="12">
        <v>1.3869228071525699E-2</v>
      </c>
      <c r="AK140" s="12">
        <v>1.30889673657255E-2</v>
      </c>
      <c r="AL140" s="12">
        <v>1.8150118855277699E-2</v>
      </c>
      <c r="AM140">
        <v>6</v>
      </c>
      <c r="AN140">
        <v>4</v>
      </c>
      <c r="AO140">
        <v>191201</v>
      </c>
      <c r="AP140">
        <v>974731</v>
      </c>
      <c r="AR140" s="16">
        <v>29</v>
      </c>
      <c r="AS140" s="16">
        <v>1.1499999999999999</v>
      </c>
      <c r="AU140" s="14">
        <f>(AA140-AR140)/AC140</f>
        <v>0.89922057885556617</v>
      </c>
      <c r="AV140" s="14">
        <f>(AB140-AS140)/AC140*BI140</f>
        <v>0.16113660128268603</v>
      </c>
      <c r="AW140" s="14"/>
      <c r="AY140" s="245">
        <f>$AU140*AY$63</f>
        <v>6.4375363983480485</v>
      </c>
      <c r="AZ140" s="13">
        <f t="shared" si="57"/>
        <v>7.1535006709108959</v>
      </c>
      <c r="BA140" s="13">
        <f t="shared" si="57"/>
        <v>7.3069215864600769</v>
      </c>
      <c r="BB140" s="13">
        <f t="shared" si="57"/>
        <v>7.7671843331076227</v>
      </c>
      <c r="BC140" s="3">
        <f>AV140*$BC$63</f>
        <v>4067.4103245291244</v>
      </c>
      <c r="BD140" s="3">
        <f>Y140/Y$66*BL$66/$BI$66*$BI140</f>
        <v>8001.5350705485644</v>
      </c>
      <c r="BE140" s="3">
        <f>W140/W$66*BM$66/$BI$66*$BI140</f>
        <v>546.90302719747763</v>
      </c>
      <c r="BF140" s="13">
        <f>$X140/X$10*BN$10/$BI$10*$BI140</f>
        <v>8.0193956997790981</v>
      </c>
      <c r="BG140" s="255">
        <v>1.83</v>
      </c>
      <c r="BH140" s="11"/>
      <c r="BI140" s="100">
        <v>56.16</v>
      </c>
      <c r="BJ140" s="11"/>
      <c r="BK140" s="11"/>
      <c r="BL140" s="11"/>
      <c r="BN140" s="99"/>
    </row>
    <row r="141" spans="1:66" x14ac:dyDescent="0.2">
      <c r="A141" t="s">
        <v>279</v>
      </c>
      <c r="B141" t="s">
        <v>286</v>
      </c>
      <c r="C141" t="s">
        <v>396</v>
      </c>
      <c r="D141" s="28">
        <v>45748</v>
      </c>
      <c r="E141" s="29">
        <v>0.45416666666666666</v>
      </c>
      <c r="F141" s="16">
        <v>-877</v>
      </c>
      <c r="G141" s="16">
        <v>-1458</v>
      </c>
      <c r="H141">
        <v>750</v>
      </c>
      <c r="I141">
        <v>36</v>
      </c>
      <c r="J141">
        <v>2001</v>
      </c>
      <c r="K141">
        <v>50</v>
      </c>
      <c r="L141">
        <v>15</v>
      </c>
      <c r="M141">
        <v>400</v>
      </c>
      <c r="N141">
        <v>80</v>
      </c>
      <c r="O141">
        <v>400</v>
      </c>
      <c r="P141" s="22">
        <v>3.1</v>
      </c>
      <c r="Q141" s="22">
        <v>3.11</v>
      </c>
      <c r="R141" s="16">
        <v>-3</v>
      </c>
      <c r="S141" s="16">
        <v>0</v>
      </c>
      <c r="T141" s="16">
        <v>-16</v>
      </c>
      <c r="U141" s="15">
        <v>0.88612567405020104</v>
      </c>
      <c r="V141" s="15">
        <v>3.0427243130756098E-3</v>
      </c>
      <c r="W141" s="15">
        <v>1.0641672950102001E-3</v>
      </c>
      <c r="X141" s="15">
        <v>1.63974053135778</v>
      </c>
      <c r="Y141" s="15">
        <v>4.4233244584594303E-3</v>
      </c>
      <c r="Z141" s="24">
        <v>1.7995521297407498E-2</v>
      </c>
      <c r="AA141" s="25">
        <v>45521.412136981497</v>
      </c>
      <c r="AB141" s="25">
        <v>156.35060673026399</v>
      </c>
      <c r="AC141" s="25">
        <v>51389.473005887303</v>
      </c>
      <c r="AD141" s="12">
        <v>6.67952960978527E-3</v>
      </c>
      <c r="AE141" s="12">
        <v>1.9311555790182101E-3</v>
      </c>
      <c r="AF141" s="12">
        <v>3.0547152305710701E-2</v>
      </c>
      <c r="AG141" s="12">
        <v>7.3581014073920599E-3</v>
      </c>
      <c r="AH141" s="12">
        <v>3.0703955910815098E-2</v>
      </c>
      <c r="AI141" s="12">
        <v>5.5368923122837898E-3</v>
      </c>
      <c r="AJ141" s="12">
        <v>1.1280982698822301E-2</v>
      </c>
      <c r="AK141" s="12">
        <v>1.63117155390574E-2</v>
      </c>
      <c r="AL141" s="12">
        <v>1.78831634484065E-2</v>
      </c>
      <c r="AM141">
        <v>6</v>
      </c>
      <c r="AN141">
        <v>4</v>
      </c>
      <c r="AO141">
        <v>191201</v>
      </c>
      <c r="AP141">
        <v>974731</v>
      </c>
      <c r="AR141" s="16">
        <v>29</v>
      </c>
      <c r="AS141" s="16">
        <v>1.1499999999999999</v>
      </c>
      <c r="AU141" s="14">
        <f>(AA141-AR141)/AC141</f>
        <v>0.88524768743531923</v>
      </c>
      <c r="AV141" s="14">
        <f>(AB141-AS141)/AC141*BI141</f>
        <v>0.16960800654587549</v>
      </c>
      <c r="AW141" s="14"/>
      <c r="AY141" s="245">
        <f>$AU141*AY$63</f>
        <v>6.3375042157855841</v>
      </c>
      <c r="AZ141" s="13">
        <f t="shared" si="57"/>
        <v>7.0423431968720855</v>
      </c>
      <c r="BA141" s="13">
        <f t="shared" si="57"/>
        <v>7.1933801213906214</v>
      </c>
      <c r="BB141" s="13">
        <f t="shared" si="57"/>
        <v>7.64649089494623</v>
      </c>
      <c r="BC141" s="3">
        <f>AV141*$BC$63</f>
        <v>4281.2455485346181</v>
      </c>
      <c r="BD141" s="3">
        <f>Y141/Y$66*BL$66/$BI$66*$BI141</f>
        <v>8656.2331718095338</v>
      </c>
      <c r="BE141" s="3">
        <f>W141/W$66*BM$66/$BI$66*$BI141</f>
        <v>515.31790801048191</v>
      </c>
      <c r="BF141" s="13">
        <f>$X141/X$10*BN$10/$BI$10*$BI141</f>
        <v>7.5325008963582922</v>
      </c>
      <c r="BG141" s="255">
        <v>1.83</v>
      </c>
      <c r="BH141" s="11"/>
      <c r="BI141" s="100">
        <v>56.16</v>
      </c>
      <c r="BJ141" s="11"/>
      <c r="BK141" s="11"/>
      <c r="BL141" s="11"/>
      <c r="BN141" s="99"/>
    </row>
    <row r="142" spans="1:66" x14ac:dyDescent="0.2">
      <c r="A142" t="s">
        <v>279</v>
      </c>
      <c r="B142" t="s">
        <v>288</v>
      </c>
      <c r="C142" t="s">
        <v>397</v>
      </c>
      <c r="D142" s="28">
        <v>45748</v>
      </c>
      <c r="E142" s="29">
        <v>0.46041666666666664</v>
      </c>
      <c r="F142" s="16">
        <v>-584</v>
      </c>
      <c r="G142" s="16">
        <v>-1442</v>
      </c>
      <c r="H142">
        <v>750</v>
      </c>
      <c r="I142">
        <v>36</v>
      </c>
      <c r="J142">
        <v>2001</v>
      </c>
      <c r="K142">
        <v>50</v>
      </c>
      <c r="L142">
        <v>15</v>
      </c>
      <c r="M142">
        <v>400</v>
      </c>
      <c r="N142">
        <v>80</v>
      </c>
      <c r="O142">
        <v>400</v>
      </c>
      <c r="P142" s="22">
        <v>3.11</v>
      </c>
      <c r="Q142" s="22">
        <v>3.1</v>
      </c>
      <c r="R142" s="16">
        <v>1</v>
      </c>
      <c r="S142" s="16">
        <v>0</v>
      </c>
      <c r="T142" s="16">
        <v>-12</v>
      </c>
      <c r="U142" s="15">
        <v>0.89249876467130096</v>
      </c>
      <c r="V142" s="15">
        <v>2.6715991999828699E-3</v>
      </c>
      <c r="W142" s="15">
        <v>9.5418865945049195E-4</v>
      </c>
      <c r="X142" s="15">
        <v>1.4793079607587001</v>
      </c>
      <c r="Y142" s="15">
        <v>3.9581427414902897E-3</v>
      </c>
      <c r="Z142" s="24">
        <v>1.7678789026028999E-2</v>
      </c>
      <c r="AA142" s="25">
        <v>47435.998187251098</v>
      </c>
      <c r="AB142" s="25">
        <v>142.00050043389601</v>
      </c>
      <c r="AC142" s="25">
        <v>53178.1224175428</v>
      </c>
      <c r="AD142" s="12">
        <v>9.0521528013392995E-3</v>
      </c>
      <c r="AE142" s="12">
        <v>1.32668330030618E-2</v>
      </c>
      <c r="AF142" s="12">
        <v>3.9322578891875001E-2</v>
      </c>
      <c r="AG142" s="12">
        <v>7.3869490604009502E-3</v>
      </c>
      <c r="AH142" s="12">
        <v>3.3053107432758903E-2</v>
      </c>
      <c r="AI142" s="12">
        <v>7.4537179627414398E-3</v>
      </c>
      <c r="AJ142" s="12">
        <v>1.07965194659755E-2</v>
      </c>
      <c r="AK142" s="12">
        <v>1.55967004529503E-2</v>
      </c>
      <c r="AL142" s="12">
        <v>1.9847564426018101E-2</v>
      </c>
      <c r="AM142">
        <v>6</v>
      </c>
      <c r="AN142">
        <v>4</v>
      </c>
      <c r="AO142">
        <v>191201</v>
      </c>
      <c r="AP142">
        <v>974731</v>
      </c>
      <c r="AR142" s="16">
        <v>29</v>
      </c>
      <c r="AS142" s="16">
        <v>1.1499999999999999</v>
      </c>
      <c r="AU142" s="14">
        <f>(AA142-AR142)/AC142</f>
        <v>0.89147559244423646</v>
      </c>
      <c r="AV142" s="14">
        <f>(AB142-AS142)/AC142*BI142</f>
        <v>0.14874846543581866</v>
      </c>
      <c r="AW142" s="14"/>
      <c r="AY142" s="245">
        <f>$AU142*AY$63</f>
        <v>6.3820899004586193</v>
      </c>
      <c r="AZ142" s="13">
        <f t="shared" si="57"/>
        <v>7.0918875730877184</v>
      </c>
      <c r="BA142" s="13">
        <f t="shared" si="57"/>
        <v>7.2439870743653811</v>
      </c>
      <c r="BB142" s="13">
        <f t="shared" si="57"/>
        <v>7.7002855781983737</v>
      </c>
      <c r="BC142" s="3">
        <f>AV142*$BC$63</f>
        <v>3754.7089814194892</v>
      </c>
      <c r="BD142" s="3">
        <f>Y142/Y$66*BL$66/$BI$66*$BI142</f>
        <v>7745.8949302530855</v>
      </c>
      <c r="BE142" s="3">
        <f>W142/W$66*BM$66/$BI$66*$BI142</f>
        <v>462.06128128626665</v>
      </c>
      <c r="BF142" s="13">
        <f>$X142/X$10*BN$10/$BI$10*$BI142</f>
        <v>6.7955193686516022</v>
      </c>
      <c r="BG142" s="255">
        <v>1.83</v>
      </c>
      <c r="BH142" s="11"/>
      <c r="BI142" s="100">
        <v>56.16</v>
      </c>
      <c r="BJ142" s="11"/>
      <c r="BK142" s="11"/>
      <c r="BL142" s="11"/>
      <c r="BN142" s="99"/>
    </row>
    <row r="143" spans="1:66" x14ac:dyDescent="0.2">
      <c r="D143" s="28"/>
      <c r="E143" s="29"/>
      <c r="U143" s="15"/>
      <c r="V143" s="15"/>
      <c r="W143" s="15"/>
      <c r="X143" s="15"/>
      <c r="Y143" s="15"/>
      <c r="Z143" s="24"/>
      <c r="AA143" s="25"/>
      <c r="AB143" s="25"/>
      <c r="AC143" s="25"/>
      <c r="AM143"/>
      <c r="AN143"/>
      <c r="AO143"/>
      <c r="AP143"/>
      <c r="AR143" s="16"/>
      <c r="AS143" s="16"/>
      <c r="AU143" s="14"/>
      <c r="AV143" s="14"/>
      <c r="AW143" s="14"/>
      <c r="AY143" s="245"/>
      <c r="AZ143" s="13"/>
      <c r="BA143" s="13"/>
      <c r="BB143" s="13"/>
      <c r="BC143" s="3">
        <f>AVERAGE(BC138:BC142)</f>
        <v>4086.2361412819919</v>
      </c>
      <c r="BD143" s="3">
        <f>STDEV(BC138:BC142)</f>
        <v>221.82300948282676</v>
      </c>
      <c r="BE143" s="179">
        <f>BC143/10000</f>
        <v>0.4086236141281992</v>
      </c>
      <c r="BF143" s="179">
        <f>BD143/10000</f>
        <v>2.2182300948282677E-2</v>
      </c>
      <c r="BH143" s="11"/>
      <c r="BI143" s="100"/>
      <c r="BJ143" s="11"/>
      <c r="BK143" s="11"/>
      <c r="BL143" s="11"/>
      <c r="BN143" s="99"/>
    </row>
    <row r="144" spans="1:66" x14ac:dyDescent="0.2">
      <c r="A144" t="s">
        <v>279</v>
      </c>
      <c r="B144" t="s">
        <v>398</v>
      </c>
      <c r="C144" t="s">
        <v>399</v>
      </c>
      <c r="D144" s="28">
        <v>45748</v>
      </c>
      <c r="E144" s="29">
        <v>0.46666666666666667</v>
      </c>
      <c r="F144" s="16">
        <v>-4788</v>
      </c>
      <c r="G144" s="16">
        <v>-402</v>
      </c>
      <c r="H144">
        <v>750</v>
      </c>
      <c r="I144">
        <v>36</v>
      </c>
      <c r="J144">
        <v>2001</v>
      </c>
      <c r="K144">
        <v>50</v>
      </c>
      <c r="L144">
        <v>15</v>
      </c>
      <c r="M144">
        <v>400</v>
      </c>
      <c r="N144">
        <v>80</v>
      </c>
      <c r="O144">
        <v>400</v>
      </c>
      <c r="P144" s="22">
        <v>3.11</v>
      </c>
      <c r="Q144" s="22">
        <v>3.1</v>
      </c>
      <c r="R144" s="16">
        <v>-4</v>
      </c>
      <c r="S144" s="16">
        <v>5</v>
      </c>
      <c r="T144" s="16">
        <v>-16</v>
      </c>
      <c r="U144" s="15">
        <v>0.58345139492607001</v>
      </c>
      <c r="V144" s="15">
        <v>1.2115116707269299E-3</v>
      </c>
      <c r="W144" s="15">
        <v>2.6324714543570399E-4</v>
      </c>
      <c r="X144" s="15">
        <v>0.60391259520872098</v>
      </c>
      <c r="Y144" s="15">
        <v>2.6486515095718601E-3</v>
      </c>
      <c r="Z144" s="24">
        <v>1.8695530726449701E-2</v>
      </c>
      <c r="AA144" s="25">
        <v>33264.719356498703</v>
      </c>
      <c r="AB144" s="25">
        <v>68.975118161352697</v>
      </c>
      <c r="AC144" s="25">
        <v>57053.817418082697</v>
      </c>
      <c r="AD144" s="12">
        <v>1.3038577730186801E-2</v>
      </c>
      <c r="AE144" s="12">
        <v>3.9689979752291799E-2</v>
      </c>
      <c r="AF144" s="12">
        <v>2.4041126554709798E-2</v>
      </c>
      <c r="AG144" s="12">
        <v>6.3077833699171698E-3</v>
      </c>
      <c r="AH144" s="12">
        <v>2.88733704506627E-2</v>
      </c>
      <c r="AI144" s="12">
        <v>7.50866745099901E-3</v>
      </c>
      <c r="AJ144" s="12">
        <v>5.2298661722193496E-3</v>
      </c>
      <c r="AK144" s="12">
        <v>2.2164885805326801E-2</v>
      </c>
      <c r="AL144" s="12">
        <v>1.8105929419451799E-2</v>
      </c>
      <c r="AM144">
        <v>6</v>
      </c>
      <c r="AN144">
        <v>4</v>
      </c>
      <c r="AO144">
        <v>191201</v>
      </c>
      <c r="AP144">
        <v>974731</v>
      </c>
      <c r="AR144" s="16">
        <v>29</v>
      </c>
      <c r="AS144" s="16">
        <v>1.1499999999999999</v>
      </c>
      <c r="AU144" s="14">
        <f>(AA144-AR144)/AC144</f>
        <v>0.58253278852406709</v>
      </c>
      <c r="AV144" s="14">
        <f>(AB144-AS144)/AC144*BI144</f>
        <v>7.5119762542961918E-2</v>
      </c>
      <c r="AW144" s="14"/>
      <c r="AY144" s="245">
        <f>$AU144*AY$63</f>
        <v>4.1703627758692674</v>
      </c>
      <c r="AZ144" s="13">
        <f t="shared" ref="AZ144:BB148" si="58">$AU144*AZ$63</f>
        <v>4.6341785225133751</v>
      </c>
      <c r="BA144" s="13">
        <f t="shared" si="58"/>
        <v>4.7335676110799687</v>
      </c>
      <c r="BB144" s="13">
        <f t="shared" si="58"/>
        <v>5.0317348767797521</v>
      </c>
      <c r="BC144" s="3">
        <f>AV144*$BC$63</f>
        <v>1896.173155640771</v>
      </c>
      <c r="BD144" s="3">
        <f>Y144/Y$66*BL$66/$BI$66*$BI144</f>
        <v>5832.1169827503172</v>
      </c>
      <c r="BE144" s="3">
        <f>W144/W$66*BM$66/$BI$66*$BI144</f>
        <v>143.43338711011469</v>
      </c>
      <c r="BF144" s="13">
        <f>$X144/X$10*BN$10/$BI$10*$BI144</f>
        <v>3.1214717143394846</v>
      </c>
      <c r="BG144" s="255">
        <v>1.01</v>
      </c>
      <c r="BH144" s="11"/>
      <c r="BI144" s="100">
        <v>63.19</v>
      </c>
      <c r="BJ144" s="11"/>
      <c r="BK144" s="11"/>
      <c r="BL144" s="11"/>
      <c r="BN144" s="99"/>
    </row>
    <row r="145" spans="1:66" x14ac:dyDescent="0.2">
      <c r="A145" t="s">
        <v>279</v>
      </c>
      <c r="B145" t="s">
        <v>400</v>
      </c>
      <c r="C145" t="s">
        <v>401</v>
      </c>
      <c r="D145" s="28">
        <v>45748</v>
      </c>
      <c r="E145" s="29">
        <v>0.47361111111111109</v>
      </c>
      <c r="F145" s="16">
        <v>-4738</v>
      </c>
      <c r="G145" s="16">
        <v>-399</v>
      </c>
      <c r="H145">
        <v>750</v>
      </c>
      <c r="I145">
        <v>36</v>
      </c>
      <c r="J145">
        <v>2001</v>
      </c>
      <c r="K145">
        <v>50</v>
      </c>
      <c r="L145">
        <v>15</v>
      </c>
      <c r="M145">
        <v>400</v>
      </c>
      <c r="N145">
        <v>80</v>
      </c>
      <c r="O145">
        <v>400</v>
      </c>
      <c r="P145" s="22">
        <v>3.1</v>
      </c>
      <c r="Q145" s="22">
        <v>3.1</v>
      </c>
      <c r="R145" s="16">
        <v>-4</v>
      </c>
      <c r="S145" s="16">
        <v>4</v>
      </c>
      <c r="T145" s="16">
        <v>-14</v>
      </c>
      <c r="U145" s="15">
        <v>0.53376911881232103</v>
      </c>
      <c r="V145" s="15">
        <v>2.3996582575235201E-3</v>
      </c>
      <c r="W145" s="15">
        <v>2.7707219806498602E-4</v>
      </c>
      <c r="X145" s="15">
        <v>0.60342159041913601</v>
      </c>
      <c r="Y145" s="15">
        <v>3.4361042725212002E-3</v>
      </c>
      <c r="Z145" s="24">
        <v>1.8482237769337401E-2</v>
      </c>
      <c r="AA145" s="25">
        <v>31848.270970017002</v>
      </c>
      <c r="AB145" s="25">
        <v>142.65052013470401</v>
      </c>
      <c r="AC145" s="25">
        <v>59717.7601859145</v>
      </c>
      <c r="AD145" s="12">
        <v>1.72807252548638E-2</v>
      </c>
      <c r="AE145" s="12">
        <v>0.11347606865568299</v>
      </c>
      <c r="AF145" s="12">
        <v>4.1532824551526001E-2</v>
      </c>
      <c r="AG145" s="12">
        <v>7.9712099026386998E-3</v>
      </c>
      <c r="AH145" s="12">
        <v>4.8145900409735903E-2</v>
      </c>
      <c r="AI145" s="12">
        <v>5.45116246863125E-3</v>
      </c>
      <c r="AJ145" s="12">
        <v>3.4111463261104701E-3</v>
      </c>
      <c r="AK145" s="12">
        <v>0.101108245516699</v>
      </c>
      <c r="AL145" s="12">
        <v>1.6731182486607599E-2</v>
      </c>
      <c r="AM145">
        <v>6</v>
      </c>
      <c r="AN145">
        <v>4</v>
      </c>
      <c r="AO145">
        <v>191201</v>
      </c>
      <c r="AP145">
        <v>974731</v>
      </c>
      <c r="AR145" s="16">
        <v>29</v>
      </c>
      <c r="AS145" s="16">
        <v>1.1499999999999999</v>
      </c>
      <c r="AU145" s="14">
        <f>(AA145-AR145)/AC145</f>
        <v>0.53282760222346959</v>
      </c>
      <c r="AV145" s="14">
        <f>(AB145-AS145)/AC145*BI145</f>
        <v>0.14972795093914021</v>
      </c>
      <c r="AW145" s="14"/>
      <c r="AY145" s="245">
        <f>$AU145*AY$63</f>
        <v>3.8145224475662798</v>
      </c>
      <c r="AZ145" s="13">
        <f t="shared" si="58"/>
        <v>4.2387626569183032</v>
      </c>
      <c r="BA145" s="13">
        <f t="shared" si="58"/>
        <v>4.3296712732080218</v>
      </c>
      <c r="BB145" s="13">
        <f t="shared" si="58"/>
        <v>4.6023971220771793</v>
      </c>
      <c r="BC145" s="3">
        <f>AV145*$BC$63</f>
        <v>3779.4331559225093</v>
      </c>
      <c r="BD145" s="3">
        <f>Y145/Y$66*BL$66/$BI$66*$BI145</f>
        <v>7566.0244504990133</v>
      </c>
      <c r="BE145" s="3">
        <f>W145/W$66*BM$66/$BI$66*$BI145</f>
        <v>150.96613403624556</v>
      </c>
      <c r="BF145" s="13">
        <f>$X145/X$10*BN$10/$BI$10*$BI145</f>
        <v>3.1189338345627515</v>
      </c>
      <c r="BG145" s="255">
        <v>1.01</v>
      </c>
      <c r="BH145" s="11"/>
      <c r="BI145" s="100">
        <v>63.19</v>
      </c>
      <c r="BJ145" s="11"/>
      <c r="BK145" s="11"/>
      <c r="BL145" s="11"/>
      <c r="BN145" s="99"/>
    </row>
    <row r="146" spans="1:66" x14ac:dyDescent="0.2">
      <c r="A146" t="s">
        <v>279</v>
      </c>
      <c r="B146" t="s">
        <v>402</v>
      </c>
      <c r="C146" t="s">
        <v>403</v>
      </c>
      <c r="D146" s="28">
        <v>45748</v>
      </c>
      <c r="E146" s="29">
        <v>0.48055555555555557</v>
      </c>
      <c r="F146" s="16">
        <v>-4704</v>
      </c>
      <c r="G146" s="16">
        <v>-469</v>
      </c>
      <c r="H146">
        <v>750</v>
      </c>
      <c r="I146">
        <v>36</v>
      </c>
      <c r="J146">
        <v>2001</v>
      </c>
      <c r="K146">
        <v>50</v>
      </c>
      <c r="L146">
        <v>15</v>
      </c>
      <c r="M146">
        <v>400</v>
      </c>
      <c r="N146">
        <v>80</v>
      </c>
      <c r="O146">
        <v>400</v>
      </c>
      <c r="P146" s="22">
        <v>3.1</v>
      </c>
      <c r="Q146" s="22">
        <v>3.1</v>
      </c>
      <c r="R146" s="16">
        <v>-3</v>
      </c>
      <c r="S146" s="16">
        <v>5</v>
      </c>
      <c r="T146" s="16">
        <v>-14</v>
      </c>
      <c r="U146" s="15">
        <v>0.55719298483978497</v>
      </c>
      <c r="V146" s="15">
        <v>1.06104413194081E-3</v>
      </c>
      <c r="W146" s="15">
        <v>2.5220396443538902E-4</v>
      </c>
      <c r="X146" s="15">
        <v>0.604072985369424</v>
      </c>
      <c r="Y146" s="15">
        <v>2.8788200395561399E-3</v>
      </c>
      <c r="Z146" s="24">
        <v>1.7699620189163601E-2</v>
      </c>
      <c r="AA146" s="25">
        <v>31109.7810610423</v>
      </c>
      <c r="AB146" s="25">
        <v>59.175089439293401</v>
      </c>
      <c r="AC146" s="25">
        <v>55847.9997776077</v>
      </c>
      <c r="AD146" s="12">
        <v>1.8168051051788401E-2</v>
      </c>
      <c r="AE146" s="12">
        <v>0.104569081033248</v>
      </c>
      <c r="AF146" s="12">
        <v>5.27528580964714E-2</v>
      </c>
      <c r="AG146" s="12">
        <v>5.97825105166513E-3</v>
      </c>
      <c r="AH146" s="12">
        <v>1.2829519915955699E-2</v>
      </c>
      <c r="AI146" s="12">
        <v>5.5398976381163499E-3</v>
      </c>
      <c r="AJ146" s="12">
        <v>1.32784513670139E-2</v>
      </c>
      <c r="AK146" s="12">
        <v>9.9850816485179905E-2</v>
      </c>
      <c r="AL146" s="12">
        <v>4.9165267669712201E-3</v>
      </c>
      <c r="AM146">
        <v>6</v>
      </c>
      <c r="AN146">
        <v>4</v>
      </c>
      <c r="AO146">
        <v>191201</v>
      </c>
      <c r="AP146">
        <v>974731</v>
      </c>
      <c r="AR146" s="16">
        <v>29</v>
      </c>
      <c r="AS146" s="16">
        <v>1.1499999999999999</v>
      </c>
      <c r="AU146" s="14">
        <f>(AA146-AR146)/AC146</f>
        <v>0.55652451627290267</v>
      </c>
      <c r="AV146" s="14">
        <f>(AB146-AS146)/AC146*BI146</f>
        <v>6.5653298529396539E-2</v>
      </c>
      <c r="AW146" s="14"/>
      <c r="AY146" s="245">
        <f>$AU146*AY$63</f>
        <v>3.9841690841189039</v>
      </c>
      <c r="AZ146" s="13">
        <f t="shared" si="58"/>
        <v>4.4272769041866198</v>
      </c>
      <c r="BA146" s="13">
        <f t="shared" si="58"/>
        <v>4.5222285799154154</v>
      </c>
      <c r="BB146" s="13">
        <f t="shared" si="58"/>
        <v>4.8070836071018048</v>
      </c>
      <c r="BC146" s="3">
        <f>AV146*$BC$63</f>
        <v>1657.2206572074033</v>
      </c>
      <c r="BD146" s="3">
        <f>Y146/Y$66*BL$66/$BI$66*$BI146</f>
        <v>6338.9295202868179</v>
      </c>
      <c r="BE146" s="3">
        <f>W146/W$66*BM$66/$BI$66*$BI146</f>
        <v>137.41637654491521</v>
      </c>
      <c r="BF146" s="13">
        <f>$X146/X$10*BN$10/$BI$10*$BI146</f>
        <v>3.1223007305810149</v>
      </c>
      <c r="BG146" s="255">
        <v>1.01</v>
      </c>
      <c r="BH146" s="11"/>
      <c r="BI146" s="100">
        <v>63.19</v>
      </c>
      <c r="BJ146" s="11"/>
      <c r="BK146" s="11"/>
      <c r="BL146" s="11"/>
      <c r="BN146" s="99"/>
    </row>
    <row r="147" spans="1:66" x14ac:dyDescent="0.2">
      <c r="A147" t="s">
        <v>279</v>
      </c>
      <c r="B147" t="s">
        <v>404</v>
      </c>
      <c r="C147" t="s">
        <v>405</v>
      </c>
      <c r="D147" s="28">
        <v>45748</v>
      </c>
      <c r="E147" s="29">
        <v>0.48680555555555555</v>
      </c>
      <c r="F147" s="16">
        <v>-4859</v>
      </c>
      <c r="G147" s="16">
        <v>-440</v>
      </c>
      <c r="H147">
        <v>750</v>
      </c>
      <c r="I147">
        <v>36</v>
      </c>
      <c r="J147">
        <v>2001</v>
      </c>
      <c r="K147">
        <v>50</v>
      </c>
      <c r="L147">
        <v>15</v>
      </c>
      <c r="M147">
        <v>400</v>
      </c>
      <c r="N147">
        <v>80</v>
      </c>
      <c r="O147">
        <v>400</v>
      </c>
      <c r="P147" s="22">
        <v>3.1</v>
      </c>
      <c r="Q147" s="22">
        <v>3.1</v>
      </c>
      <c r="R147" s="16">
        <v>-5</v>
      </c>
      <c r="S147" s="16">
        <v>5</v>
      </c>
      <c r="T147" s="16">
        <v>-15</v>
      </c>
      <c r="U147" s="15">
        <v>0.58878767038252</v>
      </c>
      <c r="V147" s="15">
        <v>1.9700509899150398E-3</v>
      </c>
      <c r="W147" s="15">
        <v>2.4893555181282199E-4</v>
      </c>
      <c r="X147" s="15">
        <v>0.606671122548886</v>
      </c>
      <c r="Y147" s="15">
        <v>2.7961948391358798E-3</v>
      </c>
      <c r="Z147" s="24">
        <v>1.85113229684527E-2</v>
      </c>
      <c r="AA147" s="25">
        <v>32694.585488925499</v>
      </c>
      <c r="AB147" s="25">
        <v>109.425299276747</v>
      </c>
      <c r="AC147" s="25">
        <v>55560.766991748198</v>
      </c>
      <c r="AD147" s="12">
        <v>1.15029157696852E-2</v>
      </c>
      <c r="AE147" s="12">
        <v>4.9420321522299901E-2</v>
      </c>
      <c r="AF147" s="12">
        <v>4.5530578056142801E-2</v>
      </c>
      <c r="AG147" s="12">
        <v>5.0824290670101399E-3</v>
      </c>
      <c r="AH147" s="12">
        <v>3.56362756916528E-2</v>
      </c>
      <c r="AI147" s="12">
        <v>6.8343445863649401E-3</v>
      </c>
      <c r="AJ147" s="12">
        <v>5.4487296869085702E-3</v>
      </c>
      <c r="AK147" s="12">
        <v>5.10860710319248E-2</v>
      </c>
      <c r="AL147" s="12">
        <v>1.6827232314865499E-2</v>
      </c>
      <c r="AM147">
        <v>6</v>
      </c>
      <c r="AN147">
        <v>4</v>
      </c>
      <c r="AO147">
        <v>191201</v>
      </c>
      <c r="AP147">
        <v>974731</v>
      </c>
      <c r="AR147" s="16">
        <v>29</v>
      </c>
      <c r="AS147" s="16">
        <v>1.1499999999999999</v>
      </c>
      <c r="AU147" s="14">
        <f>(AA147-AR147)/AC147</f>
        <v>0.58792538795904203</v>
      </c>
      <c r="AV147" s="14">
        <f>(AB147-AS147)/AC147*BI147</f>
        <v>0.12314293937507727</v>
      </c>
      <c r="AW147" s="14"/>
      <c r="AY147" s="245">
        <f>$AU147*AY$63</f>
        <v>4.2089684928208788</v>
      </c>
      <c r="AZ147" s="13">
        <f t="shared" si="58"/>
        <v>4.6770778562064965</v>
      </c>
      <c r="BA147" s="13">
        <f t="shared" si="58"/>
        <v>4.7773870055034138</v>
      </c>
      <c r="BB147" s="13">
        <f t="shared" si="58"/>
        <v>5.0783144533941682</v>
      </c>
      <c r="BC147" s="3">
        <f>AV147*$BC$63</f>
        <v>3108.3742552591098</v>
      </c>
      <c r="BD147" s="3">
        <f>Y147/Y$66*BL$66/$BI$66*$BI147</f>
        <v>6156.9954935442647</v>
      </c>
      <c r="BE147" s="3">
        <f>W147/W$66*BM$66/$BI$66*$BI147</f>
        <v>135.6355424464017</v>
      </c>
      <c r="BF147" s="13">
        <f>$X147/X$10*BN$10/$BI$10*$BI147</f>
        <v>3.135729845621845</v>
      </c>
      <c r="BG147" s="255">
        <v>1.01</v>
      </c>
      <c r="BH147" s="11"/>
      <c r="BI147" s="100">
        <v>63.19</v>
      </c>
      <c r="BJ147" s="11"/>
      <c r="BK147" s="11"/>
      <c r="BL147" s="11"/>
      <c r="BN147" s="99"/>
    </row>
    <row r="148" spans="1:66" x14ac:dyDescent="0.2">
      <c r="A148" t="s">
        <v>279</v>
      </c>
      <c r="B148" t="s">
        <v>406</v>
      </c>
      <c r="C148" t="s">
        <v>407</v>
      </c>
      <c r="D148" s="28">
        <v>45748</v>
      </c>
      <c r="E148" s="29">
        <v>0.49305555555555558</v>
      </c>
      <c r="F148" s="16">
        <v>-4787</v>
      </c>
      <c r="G148" s="16">
        <v>-356</v>
      </c>
      <c r="H148">
        <v>750</v>
      </c>
      <c r="I148">
        <v>36</v>
      </c>
      <c r="J148">
        <v>2001</v>
      </c>
      <c r="K148">
        <v>50</v>
      </c>
      <c r="L148">
        <v>15</v>
      </c>
      <c r="M148">
        <v>400</v>
      </c>
      <c r="N148">
        <v>80</v>
      </c>
      <c r="O148">
        <v>400</v>
      </c>
      <c r="P148" s="22">
        <v>3.1</v>
      </c>
      <c r="Q148" s="22">
        <v>3.1</v>
      </c>
      <c r="R148" s="16">
        <v>-4</v>
      </c>
      <c r="S148" s="16">
        <v>5</v>
      </c>
      <c r="T148" s="16">
        <v>-16</v>
      </c>
      <c r="U148" s="15">
        <v>0.608733786062153</v>
      </c>
      <c r="V148" s="15">
        <v>1.0214013318342501E-3</v>
      </c>
      <c r="W148" s="15">
        <v>2.6005296009975299E-4</v>
      </c>
      <c r="X148" s="15">
        <v>0.60334526758707296</v>
      </c>
      <c r="Y148" s="15">
        <v>2.5913761016943199E-3</v>
      </c>
      <c r="Z148" s="24">
        <v>1.8647009311080699E-2</v>
      </c>
      <c r="AA148" s="25">
        <v>32854.574815004496</v>
      </c>
      <c r="AB148" s="25">
        <v>55.125075396257103</v>
      </c>
      <c r="AC148" s="25">
        <v>54007.680627640897</v>
      </c>
      <c r="AD148" s="12">
        <v>1.28147504111608E-2</v>
      </c>
      <c r="AE148" s="12">
        <v>1.8019832789805099E-2</v>
      </c>
      <c r="AF148" s="12">
        <v>6.9436230631953394E-2</v>
      </c>
      <c r="AG148" s="12">
        <v>6.0656814386333101E-3</v>
      </c>
      <c r="AH148" s="12">
        <v>2.6597598763005999E-2</v>
      </c>
      <c r="AI148" s="12">
        <v>7.1895639579145198E-3</v>
      </c>
      <c r="AJ148" s="12">
        <v>4.8910167514558201E-3</v>
      </c>
      <c r="AK148" s="12">
        <v>1.24006941289667E-2</v>
      </c>
      <c r="AL148" s="12">
        <v>1.7343311370229798E-2</v>
      </c>
      <c r="AM148">
        <v>6</v>
      </c>
      <c r="AN148">
        <v>4</v>
      </c>
      <c r="AO148">
        <v>191201</v>
      </c>
      <c r="AP148">
        <v>974731</v>
      </c>
      <c r="AR148" s="16">
        <v>29</v>
      </c>
      <c r="AS148" s="16">
        <v>1.1499999999999999</v>
      </c>
      <c r="AU148" s="14">
        <f>(AA148-AR148)/AC148</f>
        <v>0.60779456613444183</v>
      </c>
      <c r="AV148" s="14">
        <f>(AB148-AS148)/AC148*BI148</f>
        <v>6.3151851267316081E-2</v>
      </c>
      <c r="AW148" s="14"/>
      <c r="AY148" s="245">
        <f>$AU148*AY$63</f>
        <v>4.3512122989759687</v>
      </c>
      <c r="AZ148" s="13">
        <f t="shared" si="58"/>
        <v>4.8351416091391348</v>
      </c>
      <c r="BA148" s="13">
        <f t="shared" si="58"/>
        <v>4.9388407470312412</v>
      </c>
      <c r="BB148" s="13">
        <f t="shared" si="58"/>
        <v>5.249938160707563</v>
      </c>
      <c r="BC148" s="3">
        <f>AV148*$BC$63</f>
        <v>1594.0791217706349</v>
      </c>
      <c r="BD148" s="3">
        <f>Y148/Y$66*BL$66/$BI$66*$BI148</f>
        <v>5706.0011544620766</v>
      </c>
      <c r="BE148" s="3">
        <f>W148/W$66*BM$66/$BI$66*$BI148</f>
        <v>141.69299664534967</v>
      </c>
      <c r="BF148" s="13">
        <f>$X148/X$10*BN$10/$BI$10*$BI148</f>
        <v>3.118539341115631</v>
      </c>
      <c r="BG148" s="255">
        <v>1.01</v>
      </c>
      <c r="BH148" s="11"/>
      <c r="BI148" s="100">
        <v>63.19</v>
      </c>
      <c r="BJ148" s="11"/>
      <c r="BK148" s="11"/>
      <c r="BL148" s="11"/>
      <c r="BN148" s="99"/>
    </row>
    <row r="149" spans="1:66" x14ac:dyDescent="0.2">
      <c r="D149" s="28"/>
      <c r="E149" s="29"/>
      <c r="U149" s="15"/>
      <c r="V149" s="15"/>
      <c r="W149" s="15"/>
      <c r="X149" s="15"/>
      <c r="Y149" s="15"/>
      <c r="Z149" s="24"/>
      <c r="AA149" s="25"/>
      <c r="AB149" s="25"/>
      <c r="AC149" s="25"/>
      <c r="AM149"/>
      <c r="AN149"/>
      <c r="AO149"/>
      <c r="AP149"/>
      <c r="AR149" s="16"/>
      <c r="AS149" s="16"/>
      <c r="AU149" s="14"/>
      <c r="AV149" s="14"/>
      <c r="AW149" s="14"/>
      <c r="AY149" s="245"/>
      <c r="AZ149" s="13"/>
      <c r="BA149" s="13"/>
      <c r="BB149" s="13"/>
      <c r="BC149" s="3"/>
      <c r="BD149" s="3"/>
      <c r="BE149" s="3"/>
      <c r="BF149" s="13"/>
      <c r="BH149" s="11"/>
      <c r="BI149" s="100"/>
      <c r="BJ149" s="11"/>
      <c r="BK149" s="11"/>
      <c r="BL149" s="11"/>
      <c r="BN149" s="99"/>
    </row>
    <row r="150" spans="1:66" x14ac:dyDescent="0.2">
      <c r="A150" t="s">
        <v>279</v>
      </c>
      <c r="B150" t="s">
        <v>408</v>
      </c>
      <c r="C150" t="s">
        <v>409</v>
      </c>
      <c r="D150" s="28">
        <v>45748</v>
      </c>
      <c r="E150" s="29">
        <v>0.5</v>
      </c>
      <c r="F150" s="16">
        <v>3514</v>
      </c>
      <c r="G150" s="16">
        <v>-2109</v>
      </c>
      <c r="H150">
        <v>750</v>
      </c>
      <c r="I150">
        <v>36</v>
      </c>
      <c r="J150">
        <v>2001</v>
      </c>
      <c r="K150">
        <v>50</v>
      </c>
      <c r="L150">
        <v>15</v>
      </c>
      <c r="M150">
        <v>400</v>
      </c>
      <c r="N150">
        <v>80</v>
      </c>
      <c r="O150">
        <v>400</v>
      </c>
      <c r="P150" s="22">
        <v>3.1</v>
      </c>
      <c r="Q150" s="22">
        <v>3.1</v>
      </c>
      <c r="R150" s="16">
        <v>1</v>
      </c>
      <c r="S150" s="16">
        <v>-3</v>
      </c>
      <c r="T150" s="16">
        <v>-11</v>
      </c>
      <c r="U150" s="15">
        <v>0.85692314532440395</v>
      </c>
      <c r="V150" s="15">
        <v>5.2430953128281797E-3</v>
      </c>
      <c r="W150" s="15">
        <v>2.1134019309466102E-3</v>
      </c>
      <c r="X150" s="15">
        <v>0.62556224475914002</v>
      </c>
      <c r="Y150" s="15">
        <v>2.95481006862063E-3</v>
      </c>
      <c r="Z150" s="24">
        <v>1.72116247997674E-2</v>
      </c>
      <c r="AA150" s="25">
        <v>48348.739516242902</v>
      </c>
      <c r="AB150" s="25">
        <v>295.70216851091402</v>
      </c>
      <c r="AC150" s="25">
        <v>56446.851474322</v>
      </c>
      <c r="AD150" s="12">
        <v>8.9754699025001994E-3</v>
      </c>
      <c r="AE150" s="12">
        <v>1.6935068391437401E-2</v>
      </c>
      <c r="AF150" s="12">
        <v>2.4223487461300701E-2</v>
      </c>
      <c r="AG150" s="12">
        <v>6.5007703622920101E-3</v>
      </c>
      <c r="AH150" s="12">
        <v>3.18230365714589E-2</v>
      </c>
      <c r="AI150" s="12">
        <v>6.49661634613935E-3</v>
      </c>
      <c r="AJ150" s="12">
        <v>8.1284377867361403E-3</v>
      </c>
      <c r="AK150" s="12">
        <v>1.7734469947391399E-3</v>
      </c>
      <c r="AL150" s="12">
        <v>1.6973632614551599E-2</v>
      </c>
      <c r="AM150">
        <v>6</v>
      </c>
      <c r="AN150">
        <v>4</v>
      </c>
      <c r="AO150">
        <v>191201</v>
      </c>
      <c r="AP150">
        <v>974731</v>
      </c>
      <c r="AR150" s="16">
        <v>29</v>
      </c>
      <c r="AS150" s="16">
        <v>1.1499999999999999</v>
      </c>
      <c r="AU150" s="14">
        <f>(AA150-AR150)/AC150</f>
        <v>0.85602187286254272</v>
      </c>
      <c r="AV150" s="14">
        <f>(AB150-AS150)/AC150*BI150</f>
        <v>0.30495285880751727</v>
      </c>
      <c r="AW150" s="14"/>
      <c r="AY150" s="245">
        <f>$AU150*AY$63</f>
        <v>6.128276080322907</v>
      </c>
      <c r="AZ150" s="13">
        <f t="shared" ref="AZ150:BB154" si="59">$AU150*AZ$63</f>
        <v>6.8098453102908509</v>
      </c>
      <c r="BA150" s="13">
        <f t="shared" si="59"/>
        <v>6.9558958595696945</v>
      </c>
      <c r="BB150" s="13">
        <f t="shared" si="59"/>
        <v>7.3940475074062304</v>
      </c>
      <c r="BC150" s="3">
        <f>AV150*$BC$63</f>
        <v>7697.6205066678694</v>
      </c>
      <c r="BD150" s="3">
        <f>Y150/Y$66*BL$66/$BI$66*$BI150</f>
        <v>6017.17757138051</v>
      </c>
      <c r="BE150" s="3">
        <f>W150/W$66*BM$66/$BI$66*$BI150</f>
        <v>1064.9532308318776</v>
      </c>
      <c r="BF150" s="13">
        <f>$X150/X$10*BN$10/$BI$10*$BI150</f>
        <v>2.9903202223155425</v>
      </c>
      <c r="BG150" s="255">
        <v>1.39</v>
      </c>
      <c r="BH150" s="11"/>
      <c r="BI150" s="100">
        <v>58.44</v>
      </c>
      <c r="BJ150" s="11"/>
      <c r="BK150" s="11"/>
      <c r="BL150" s="11"/>
      <c r="BN150" s="99"/>
    </row>
    <row r="151" spans="1:66" x14ac:dyDescent="0.2">
      <c r="A151" t="s">
        <v>279</v>
      </c>
      <c r="B151" t="s">
        <v>410</v>
      </c>
      <c r="C151" t="s">
        <v>411</v>
      </c>
      <c r="D151" s="28">
        <v>45748</v>
      </c>
      <c r="E151" s="29">
        <v>0.50624999999999998</v>
      </c>
      <c r="F151" s="16">
        <v>3689</v>
      </c>
      <c r="G151" s="16">
        <v>-2613</v>
      </c>
      <c r="H151">
        <v>750</v>
      </c>
      <c r="I151">
        <v>36</v>
      </c>
      <c r="J151">
        <v>2001</v>
      </c>
      <c r="K151">
        <v>50</v>
      </c>
      <c r="L151">
        <v>15</v>
      </c>
      <c r="M151">
        <v>400</v>
      </c>
      <c r="N151">
        <v>80</v>
      </c>
      <c r="O151">
        <v>400</v>
      </c>
      <c r="P151" s="22">
        <v>3.1</v>
      </c>
      <c r="Q151" s="22">
        <v>3.1</v>
      </c>
      <c r="R151" s="16">
        <v>3</v>
      </c>
      <c r="S151" s="16">
        <v>-1</v>
      </c>
      <c r="T151" s="16">
        <v>-12</v>
      </c>
      <c r="U151" s="15">
        <v>0.88310775713946599</v>
      </c>
      <c r="V151" s="15">
        <v>5.48470584805579E-3</v>
      </c>
      <c r="W151" s="15">
        <v>1.8762668693775E-3</v>
      </c>
      <c r="X151" s="15">
        <v>0.626016082049073</v>
      </c>
      <c r="Y151" s="15">
        <v>2.9073324572503902E-3</v>
      </c>
      <c r="Z151" s="24">
        <v>1.6945166940775899E-2</v>
      </c>
      <c r="AA151" s="25">
        <v>49426.954079358999</v>
      </c>
      <c r="AB151" s="25">
        <v>306.90233601819398</v>
      </c>
      <c r="AC151" s="25">
        <v>55998.855363107701</v>
      </c>
      <c r="AD151" s="12">
        <v>1.0256590636033701E-2</v>
      </c>
      <c r="AE151" s="12">
        <v>1.53910886029334E-2</v>
      </c>
      <c r="AF151" s="12">
        <v>4.5206660259316002E-2</v>
      </c>
      <c r="AG151" s="12">
        <v>7.4812191026519502E-3</v>
      </c>
      <c r="AH151" s="12">
        <v>3.4650918051974101E-2</v>
      </c>
      <c r="AI151" s="12">
        <v>9.7182400804807691E-3</v>
      </c>
      <c r="AJ151" s="12">
        <v>6.9571417407655496E-3</v>
      </c>
      <c r="AK151" s="12">
        <v>4.5907821186525199E-3</v>
      </c>
      <c r="AL151" s="12">
        <v>1.7182734980524101E-2</v>
      </c>
      <c r="AM151">
        <v>6</v>
      </c>
      <c r="AN151">
        <v>4</v>
      </c>
      <c r="AO151">
        <v>191201</v>
      </c>
      <c r="AP151">
        <v>974731</v>
      </c>
      <c r="AR151" s="16">
        <v>29</v>
      </c>
      <c r="AS151" s="16">
        <v>1.1499999999999999</v>
      </c>
      <c r="AU151" s="14">
        <f>(AA151-AR151)/AC151</f>
        <v>0.88212435341852713</v>
      </c>
      <c r="AV151" s="14">
        <f>(AB151-AS151)/AC151*BI151</f>
        <v>0.31908092408393918</v>
      </c>
      <c r="AW151" s="14"/>
      <c r="AY151" s="245">
        <f>$AU151*AY$63</f>
        <v>6.3151442110324822</v>
      </c>
      <c r="AZ151" s="13">
        <f t="shared" si="59"/>
        <v>7.0174963767369904</v>
      </c>
      <c r="BA151" s="13">
        <f t="shared" si="59"/>
        <v>7.1680004122450978</v>
      </c>
      <c r="BB151" s="13">
        <f t="shared" si="59"/>
        <v>7.619512518769425</v>
      </c>
      <c r="BC151" s="3">
        <f>AV151*$BC$63</f>
        <v>8054.2411509752928</v>
      </c>
      <c r="BD151" s="3">
        <f>Y151/Y$66*BL$66/$BI$66*$BI151</f>
        <v>5920.4941258644703</v>
      </c>
      <c r="BE151" s="3">
        <f>W151/W$66*BM$66/$BI$66*$BI151</f>
        <v>945.45975149715059</v>
      </c>
      <c r="BF151" s="13">
        <f>$X151/X$10*BN$10/$BI$10*$BI151</f>
        <v>2.9924896608280118</v>
      </c>
      <c r="BG151" s="255">
        <v>1.39</v>
      </c>
      <c r="BH151" s="11"/>
      <c r="BI151" s="100">
        <v>58.44</v>
      </c>
      <c r="BJ151" s="11"/>
      <c r="BK151" s="11"/>
      <c r="BL151" s="11"/>
      <c r="BN151" s="99"/>
    </row>
    <row r="152" spans="1:66" x14ac:dyDescent="0.2">
      <c r="A152" t="s">
        <v>279</v>
      </c>
      <c r="B152" t="s">
        <v>412</v>
      </c>
      <c r="C152" t="s">
        <v>413</v>
      </c>
      <c r="D152" s="28">
        <v>45748</v>
      </c>
      <c r="E152" s="29">
        <v>0.5131944444444444</v>
      </c>
      <c r="F152" s="16">
        <v>3287</v>
      </c>
      <c r="G152" s="16">
        <v>-2651</v>
      </c>
      <c r="H152">
        <v>750</v>
      </c>
      <c r="I152">
        <v>36</v>
      </c>
      <c r="J152">
        <v>2001</v>
      </c>
      <c r="K152">
        <v>50</v>
      </c>
      <c r="L152">
        <v>15</v>
      </c>
      <c r="M152">
        <v>400</v>
      </c>
      <c r="N152">
        <v>80</v>
      </c>
      <c r="O152">
        <v>400</v>
      </c>
      <c r="P152" s="22">
        <v>3.1</v>
      </c>
      <c r="Q152" s="22">
        <v>3.1</v>
      </c>
      <c r="R152" s="16">
        <v>-3</v>
      </c>
      <c r="S152" s="16">
        <v>-1</v>
      </c>
      <c r="T152" s="16">
        <v>-13</v>
      </c>
      <c r="U152" s="15">
        <v>0.86651080880570897</v>
      </c>
      <c r="V152" s="15">
        <v>5.5466818248228397E-3</v>
      </c>
      <c r="W152" s="15">
        <v>1.7862664662359801E-3</v>
      </c>
      <c r="X152" s="15">
        <v>0.62862493606079795</v>
      </c>
      <c r="Y152" s="15">
        <v>3.0799917660893602E-3</v>
      </c>
      <c r="Z152" s="24">
        <v>1.7396464029624501E-2</v>
      </c>
      <c r="AA152" s="25">
        <v>48067.722050406999</v>
      </c>
      <c r="AB152" s="25">
        <v>307.37734584378597</v>
      </c>
      <c r="AC152" s="25">
        <v>55503.738244866698</v>
      </c>
      <c r="AD152" s="12">
        <v>1.09061429546584E-2</v>
      </c>
      <c r="AE152" s="12">
        <v>3.3892929740621303E-2</v>
      </c>
      <c r="AF152" s="12">
        <v>2.3250046742935401E-2</v>
      </c>
      <c r="AG152" s="12">
        <v>6.4758491911899099E-3</v>
      </c>
      <c r="AH152" s="12">
        <v>3.2082977933155198E-2</v>
      </c>
      <c r="AI152" s="12">
        <v>9.7217346828963307E-3</v>
      </c>
      <c r="AJ152" s="12">
        <v>6.4966854727536404E-3</v>
      </c>
      <c r="AK152" s="12">
        <v>1.9732572810891101E-2</v>
      </c>
      <c r="AL152" s="12">
        <v>1.7231433670783398E-2</v>
      </c>
      <c r="AM152">
        <v>6</v>
      </c>
      <c r="AN152">
        <v>4</v>
      </c>
      <c r="AO152">
        <v>191201</v>
      </c>
      <c r="AP152">
        <v>974731</v>
      </c>
      <c r="AR152" s="16">
        <v>29</v>
      </c>
      <c r="AS152" s="16">
        <v>1.1499999999999999</v>
      </c>
      <c r="AU152" s="14">
        <f>(AA152-AR152)/AC152</f>
        <v>0.8655042627664794</v>
      </c>
      <c r="AV152" s="14">
        <f>(AB152-AS152)/AC152*BI152</f>
        <v>0.32242740141500237</v>
      </c>
      <c r="AW152" s="14"/>
      <c r="AY152" s="245">
        <f>$AU152*AY$63</f>
        <v>6.196160681259876</v>
      </c>
      <c r="AZ152" s="13">
        <f t="shared" si="59"/>
        <v>6.8852798411886864</v>
      </c>
      <c r="BA152" s="13">
        <f t="shared" si="59"/>
        <v>7.0329482326020019</v>
      </c>
      <c r="BB152" s="13">
        <f t="shared" si="59"/>
        <v>7.4759534068419518</v>
      </c>
      <c r="BC152" s="3">
        <f>AV152*$BC$63</f>
        <v>8138.7129366454528</v>
      </c>
      <c r="BD152" s="3">
        <f>Y152/Y$66*BL$66/$BI$66*$BI152</f>
        <v>6272.0976795645902</v>
      </c>
      <c r="BE152" s="3">
        <f>W152/W$66*BM$66/$BI$66*$BI152</f>
        <v>900.1081225910475</v>
      </c>
      <c r="BF152" s="13">
        <f>$X152/X$10*BN$10/$BI$10*$BI152</f>
        <v>3.0049605363862617</v>
      </c>
      <c r="BG152" s="255">
        <v>1.39</v>
      </c>
      <c r="BH152" s="11"/>
      <c r="BI152" s="100">
        <v>58.44</v>
      </c>
      <c r="BJ152" s="11"/>
      <c r="BK152" s="11"/>
      <c r="BL152" s="11"/>
      <c r="BN152" s="99"/>
    </row>
    <row r="153" spans="1:66" x14ac:dyDescent="0.2">
      <c r="A153" t="s">
        <v>279</v>
      </c>
      <c r="B153" t="s">
        <v>414</v>
      </c>
      <c r="C153" t="s">
        <v>415</v>
      </c>
      <c r="D153" s="28">
        <v>45748</v>
      </c>
      <c r="E153" s="29">
        <v>0.51944444444444449</v>
      </c>
      <c r="F153" s="16">
        <v>3356</v>
      </c>
      <c r="G153" s="16">
        <v>-1664</v>
      </c>
      <c r="H153">
        <v>750</v>
      </c>
      <c r="I153">
        <v>36</v>
      </c>
      <c r="J153">
        <v>2001</v>
      </c>
      <c r="K153">
        <v>50</v>
      </c>
      <c r="L153">
        <v>15</v>
      </c>
      <c r="M153">
        <v>400</v>
      </c>
      <c r="N153">
        <v>80</v>
      </c>
      <c r="O153">
        <v>400</v>
      </c>
      <c r="P153" s="22">
        <v>3.1</v>
      </c>
      <c r="Q153" s="22">
        <v>3.09</v>
      </c>
      <c r="R153" s="16">
        <v>-2</v>
      </c>
      <c r="S153" s="16">
        <v>-6</v>
      </c>
      <c r="T153" s="16">
        <v>-15</v>
      </c>
      <c r="U153" s="15">
        <v>0.86582237275741203</v>
      </c>
      <c r="V153" s="15">
        <v>5.24743565361097E-3</v>
      </c>
      <c r="W153" s="15">
        <v>2.1773144301552101E-3</v>
      </c>
      <c r="X153" s="15">
        <v>0.62580189529810604</v>
      </c>
      <c r="Y153" s="15">
        <v>3.0499214975769802E-3</v>
      </c>
      <c r="Z153" s="24">
        <v>1.7552666514590601E-2</v>
      </c>
      <c r="AA153" s="25">
        <v>47473.731141322802</v>
      </c>
      <c r="AB153" s="25">
        <v>287.65205209225098</v>
      </c>
      <c r="AC153" s="25">
        <v>54849.432162499303</v>
      </c>
      <c r="AD153" s="12">
        <v>7.7748356962185202E-3</v>
      </c>
      <c r="AE153" s="12">
        <v>1.3343504277013E-2</v>
      </c>
      <c r="AF153" s="12">
        <v>2.6189491815131399E-2</v>
      </c>
      <c r="AG153" s="12">
        <v>5.9547729368174202E-3</v>
      </c>
      <c r="AH153" s="12">
        <v>3.4097117683142997E-2</v>
      </c>
      <c r="AI153" s="12">
        <v>8.46208827511781E-3</v>
      </c>
      <c r="AJ153" s="12">
        <v>7.2332264327753396E-3</v>
      </c>
      <c r="AK153" s="12">
        <v>3.20043170344168E-3</v>
      </c>
      <c r="AL153" s="12">
        <v>1.47806924523355E-2</v>
      </c>
      <c r="AM153">
        <v>6</v>
      </c>
      <c r="AN153">
        <v>4</v>
      </c>
      <c r="AO153">
        <v>191201</v>
      </c>
      <c r="AP153">
        <v>974731</v>
      </c>
      <c r="AR153" s="16">
        <v>29</v>
      </c>
      <c r="AS153" s="16">
        <v>1.1499999999999999</v>
      </c>
      <c r="AU153" s="14">
        <f>(AA153-AR153)/AC153</f>
        <v>0.8649994953596053</v>
      </c>
      <c r="AV153" s="14">
        <f>(AB153-AS153)/AC153*BI153</f>
        <v>0.30525712416980139</v>
      </c>
      <c r="AW153" s="14"/>
      <c r="AY153" s="245">
        <f>$AU153*AY$63</f>
        <v>6.1925470422586564</v>
      </c>
      <c r="AZ153" s="13">
        <f t="shared" si="59"/>
        <v>6.8812643036569234</v>
      </c>
      <c r="BA153" s="13">
        <f t="shared" si="59"/>
        <v>7.0288465739565513</v>
      </c>
      <c r="BB153" s="13">
        <f t="shared" si="59"/>
        <v>7.4715933848554386</v>
      </c>
      <c r="BC153" s="3">
        <f>AV153*$BC$63</f>
        <v>7705.3007733862905</v>
      </c>
      <c r="BD153" s="3">
        <f>Y153/Y$66*BL$66/$BI$66*$BI153</f>
        <v>6210.8625608746961</v>
      </c>
      <c r="BE153" s="3">
        <f>W153/W$66*BM$66/$BI$66*$BI153</f>
        <v>1097.1590415326616</v>
      </c>
      <c r="BF153" s="13">
        <f>$X153/X$10*BN$10/$BI$10*$BI153</f>
        <v>2.9914658027257461</v>
      </c>
      <c r="BG153" s="255">
        <v>1.39</v>
      </c>
      <c r="BH153" s="11"/>
      <c r="BI153" s="100">
        <v>58.44</v>
      </c>
      <c r="BJ153" s="11"/>
      <c r="BK153" s="11"/>
      <c r="BL153" s="11"/>
      <c r="BN153" s="99"/>
    </row>
    <row r="154" spans="1:66" x14ac:dyDescent="0.2">
      <c r="A154" t="s">
        <v>279</v>
      </c>
      <c r="B154" t="s">
        <v>416</v>
      </c>
      <c r="C154" t="s">
        <v>417</v>
      </c>
      <c r="D154" s="28">
        <v>45748</v>
      </c>
      <c r="E154" s="29">
        <v>0.52569444444444446</v>
      </c>
      <c r="F154" s="16">
        <v>3609</v>
      </c>
      <c r="G154" s="16">
        <v>-1654</v>
      </c>
      <c r="H154">
        <v>750</v>
      </c>
      <c r="I154">
        <v>36</v>
      </c>
      <c r="J154">
        <v>2001</v>
      </c>
      <c r="K154">
        <v>50</v>
      </c>
      <c r="L154">
        <v>15</v>
      </c>
      <c r="M154">
        <v>400</v>
      </c>
      <c r="N154">
        <v>80</v>
      </c>
      <c r="O154">
        <v>400</v>
      </c>
      <c r="P154" s="22">
        <v>3.09</v>
      </c>
      <c r="Q154" s="22">
        <v>3.09</v>
      </c>
      <c r="R154" s="16">
        <v>2</v>
      </c>
      <c r="S154" s="16">
        <v>-6</v>
      </c>
      <c r="T154" s="16">
        <v>-16</v>
      </c>
      <c r="U154" s="15">
        <v>0.85040853239052605</v>
      </c>
      <c r="V154" s="15">
        <v>5.9122224822758199E-3</v>
      </c>
      <c r="W154" s="15">
        <v>2.2467046357873598E-3</v>
      </c>
      <c r="X154" s="15">
        <v>0.62193142009574698</v>
      </c>
      <c r="Y154" s="15">
        <v>2.9428403901859499E-3</v>
      </c>
      <c r="Z154" s="24">
        <v>1.6768572062723201E-2</v>
      </c>
      <c r="AA154" s="25">
        <v>49573.4960652421</v>
      </c>
      <c r="AB154" s="25">
        <v>344.65294731834803</v>
      </c>
      <c r="AC154" s="25">
        <v>58343.4354973886</v>
      </c>
      <c r="AD154" s="12">
        <v>1.21965551317704E-2</v>
      </c>
      <c r="AE154" s="12">
        <v>1.28808954462937E-2</v>
      </c>
      <c r="AF154" s="12">
        <v>2.0945584164785602E-2</v>
      </c>
      <c r="AG154" s="12">
        <v>9.2164447422958592E-3</v>
      </c>
      <c r="AH154" s="12">
        <v>3.4693772470869598E-2</v>
      </c>
      <c r="AI154" s="12">
        <v>5.1850218953509103E-3</v>
      </c>
      <c r="AJ154" s="12">
        <v>1.15070451104477E-2</v>
      </c>
      <c r="AK154" s="12">
        <v>1.28502162178137E-2</v>
      </c>
      <c r="AL154" s="12">
        <v>2.3507861970966399E-2</v>
      </c>
      <c r="AM154">
        <v>6</v>
      </c>
      <c r="AN154">
        <v>4</v>
      </c>
      <c r="AO154">
        <v>191201</v>
      </c>
      <c r="AP154">
        <v>974731</v>
      </c>
      <c r="AR154" s="16">
        <v>29</v>
      </c>
      <c r="AS154" s="16">
        <v>1.1499999999999999</v>
      </c>
      <c r="AU154" s="14">
        <f>(AA154-AR154)/AC154</f>
        <v>0.84918715606762074</v>
      </c>
      <c r="AV154" s="14">
        <f>(AB154-AS154)/AC154*BI154</f>
        <v>0.34407148070981813</v>
      </c>
      <c r="AW154" s="14"/>
      <c r="AY154" s="245">
        <f>$AU154*AY$63</f>
        <v>6.0793462190916303</v>
      </c>
      <c r="AZ154" s="13">
        <f t="shared" si="59"/>
        <v>6.7554736107016522</v>
      </c>
      <c r="BA154" s="13">
        <f t="shared" si="59"/>
        <v>6.9003580517609411</v>
      </c>
      <c r="BB154" s="13">
        <f t="shared" si="59"/>
        <v>7.3350113749388131</v>
      </c>
      <c r="BC154" s="3">
        <f>AV154*$BC$63</f>
        <v>8685.0528177641936</v>
      </c>
      <c r="BD154" s="3">
        <f>Y154/Y$66*BL$66/$BI$66*$BI154</f>
        <v>5992.8025087060369</v>
      </c>
      <c r="BE154" s="3">
        <f>W154/W$66*BM$66/$BI$66*$BI154</f>
        <v>1132.1250944135479</v>
      </c>
      <c r="BF154" s="13">
        <f>$X154/X$10*BN$10/$BI$10*$BI154</f>
        <v>2.9729641102650035</v>
      </c>
      <c r="BG154" s="255">
        <v>1.39</v>
      </c>
      <c r="BH154" s="11"/>
      <c r="BI154" s="100">
        <v>58.44</v>
      </c>
      <c r="BJ154" s="11"/>
      <c r="BK154" s="11"/>
      <c r="BL154" s="11"/>
      <c r="BN154" s="99"/>
    </row>
    <row r="155" spans="1:66" x14ac:dyDescent="0.2">
      <c r="D155" s="28"/>
      <c r="E155" s="29"/>
      <c r="U155" s="15"/>
      <c r="V155" s="15"/>
      <c r="W155" s="15"/>
      <c r="X155" s="15"/>
      <c r="Y155" s="15"/>
      <c r="Z155" s="24"/>
      <c r="AA155" s="25"/>
      <c r="AB155" s="25"/>
      <c r="AC155" s="25"/>
      <c r="AM155"/>
      <c r="AN155"/>
      <c r="AO155"/>
      <c r="AP155"/>
      <c r="AR155" s="16"/>
      <c r="AS155" s="16"/>
      <c r="AU155" s="14"/>
      <c r="AV155" s="14"/>
      <c r="AW155" s="14"/>
      <c r="AY155" s="245"/>
      <c r="AZ155" s="13"/>
      <c r="BA155" s="13"/>
      <c r="BB155" s="13"/>
      <c r="BC155" s="3">
        <f>AVERAGE(BC150:BC154)</f>
        <v>8056.1856370878204</v>
      </c>
      <c r="BD155" s="3">
        <f>STDEV(BC150:BC154)</f>
        <v>404.34440995835615</v>
      </c>
      <c r="BE155" s="179">
        <f>BC155/10000</f>
        <v>0.80561856370878204</v>
      </c>
      <c r="BF155" s="179">
        <f>BD155/10000</f>
        <v>4.0434440995835617E-2</v>
      </c>
      <c r="BH155" s="11"/>
      <c r="BI155" s="100"/>
      <c r="BJ155" s="11"/>
      <c r="BK155" s="11"/>
      <c r="BL155" s="11"/>
      <c r="BN155" s="99"/>
    </row>
    <row r="156" spans="1:66" s="152" customFormat="1" x14ac:dyDescent="0.2">
      <c r="A156" s="152" t="s">
        <v>279</v>
      </c>
      <c r="B156" s="152" t="s">
        <v>418</v>
      </c>
      <c r="C156" s="152" t="s">
        <v>419</v>
      </c>
      <c r="D156" s="153">
        <v>45748</v>
      </c>
      <c r="E156" s="154">
        <v>0.53263888888888888</v>
      </c>
      <c r="F156" s="156">
        <v>-260</v>
      </c>
      <c r="G156" s="156">
        <v>5148</v>
      </c>
      <c r="H156" s="152">
        <v>750</v>
      </c>
      <c r="I156" s="152">
        <v>36</v>
      </c>
      <c r="J156" s="152">
        <v>2001</v>
      </c>
      <c r="K156" s="152">
        <v>50</v>
      </c>
      <c r="L156" s="152">
        <v>15</v>
      </c>
      <c r="M156" s="152">
        <v>400</v>
      </c>
      <c r="N156" s="152">
        <v>80</v>
      </c>
      <c r="O156" s="152">
        <v>400</v>
      </c>
      <c r="P156" s="155">
        <v>3.09</v>
      </c>
      <c r="Q156" s="155">
        <v>3.09</v>
      </c>
      <c r="R156" s="156">
        <v>0</v>
      </c>
      <c r="S156" s="156">
        <v>-11</v>
      </c>
      <c r="T156" s="156">
        <v>-116</v>
      </c>
      <c r="U156" s="157" t="s">
        <v>420</v>
      </c>
      <c r="V156" s="157" t="s">
        <v>420</v>
      </c>
      <c r="W156" s="157" t="s">
        <v>421</v>
      </c>
      <c r="X156" s="157" t="s">
        <v>421</v>
      </c>
      <c r="Y156" s="157" t="s">
        <v>421</v>
      </c>
      <c r="Z156" s="157" t="s">
        <v>421</v>
      </c>
      <c r="AA156" s="158">
        <v>2.1169357765121202</v>
      </c>
      <c r="AB156" s="158">
        <v>0.225000001673999</v>
      </c>
      <c r="AC156" s="158">
        <v>0.12500000154999999</v>
      </c>
      <c r="AD156" s="159" t="s">
        <v>421</v>
      </c>
      <c r="AE156" s="159" t="s">
        <v>421</v>
      </c>
      <c r="AF156" s="159" t="s">
        <v>421</v>
      </c>
      <c r="AG156" s="159" t="s">
        <v>421</v>
      </c>
      <c r="AH156" s="159" t="s">
        <v>421</v>
      </c>
      <c r="AI156" s="159" t="s">
        <v>421</v>
      </c>
      <c r="AJ156" s="159">
        <v>0.21472620274278001</v>
      </c>
      <c r="AK156" s="159">
        <v>0.33333333333333298</v>
      </c>
      <c r="AL156" s="159">
        <v>1</v>
      </c>
      <c r="AM156" s="152">
        <v>6</v>
      </c>
      <c r="AN156" s="152">
        <v>4</v>
      </c>
      <c r="AO156" s="152">
        <v>191201</v>
      </c>
      <c r="AP156" s="152">
        <v>974731</v>
      </c>
      <c r="AQ156" s="160"/>
      <c r="AR156" s="156">
        <v>0</v>
      </c>
      <c r="AS156" s="156">
        <v>0</v>
      </c>
      <c r="AT156" s="160"/>
      <c r="AU156" s="161">
        <f>(AA156-AR156)/AC156</f>
        <v>16.935486002096937</v>
      </c>
      <c r="AV156" s="161">
        <f>(AB156-AS156)/AC156*BI156</f>
        <v>1.7999999910719923E-4</v>
      </c>
      <c r="AW156" s="161"/>
      <c r="AY156" s="251">
        <f>$AU156*AY$63</f>
        <v>121.24145079171311</v>
      </c>
      <c r="AZ156" s="162">
        <f t="shared" ref="AZ156:BB156" si="60">$AU156*AZ$63</f>
        <v>134.72557604540927</v>
      </c>
      <c r="BA156" s="162">
        <f t="shared" si="60"/>
        <v>137.61503145691557</v>
      </c>
      <c r="BB156" s="162">
        <f t="shared" si="60"/>
        <v>146.28339769143457</v>
      </c>
      <c r="BC156" s="158">
        <f>AV156*$BC$63</f>
        <v>4.5435602399200059</v>
      </c>
      <c r="BD156" s="158" t="e">
        <f>Y156/Y$66*BL$66/$BI$66*$BI156</f>
        <v>#VALUE!</v>
      </c>
      <c r="BE156" s="158" t="e">
        <f>W156/W$66*BM$66/$BI$66*$BI156</f>
        <v>#VALUE!</v>
      </c>
      <c r="BF156" s="162" t="e">
        <f>$X156/X$10*BN$10/$BI$10*$BI156</f>
        <v>#VALUE!</v>
      </c>
      <c r="BH156" s="160" t="s">
        <v>487</v>
      </c>
      <c r="BI156" s="163">
        <v>1E-4</v>
      </c>
      <c r="BJ156" s="160"/>
      <c r="BK156" s="160"/>
      <c r="BL156" s="160"/>
      <c r="BN156" s="163"/>
    </row>
    <row r="157" spans="1:66" x14ac:dyDescent="0.2">
      <c r="D157" s="28"/>
      <c r="E157" s="29"/>
      <c r="U157" s="15"/>
      <c r="V157" s="15"/>
      <c r="W157" s="15"/>
      <c r="X157" s="15"/>
      <c r="Y157" s="15"/>
      <c r="Z157" s="24"/>
      <c r="AA157" s="25"/>
      <c r="AB157" s="25"/>
      <c r="AC157" s="25"/>
      <c r="AM157"/>
      <c r="AN157"/>
      <c r="AO157"/>
      <c r="AP157"/>
      <c r="AR157" s="16"/>
      <c r="AS157" s="16"/>
      <c r="AU157" s="14"/>
      <c r="AV157" s="14"/>
      <c r="AW157" s="14"/>
      <c r="AY157" s="245"/>
      <c r="AZ157" s="13"/>
      <c r="BA157" s="13"/>
      <c r="BB157" s="13"/>
      <c r="BC157" s="3"/>
      <c r="BD157" s="3"/>
      <c r="BE157" s="3"/>
      <c r="BF157" s="13"/>
      <c r="BH157" s="11"/>
      <c r="BI157" s="100"/>
      <c r="BJ157" s="11"/>
      <c r="BK157" s="11"/>
      <c r="BL157" s="11"/>
      <c r="BN157" s="99"/>
    </row>
    <row r="158" spans="1:66" x14ac:dyDescent="0.2">
      <c r="A158" t="s">
        <v>279</v>
      </c>
      <c r="B158" t="s">
        <v>422</v>
      </c>
      <c r="C158" t="s">
        <v>423</v>
      </c>
      <c r="D158" s="28">
        <v>45748</v>
      </c>
      <c r="E158" s="29">
        <v>0.55902777777777779</v>
      </c>
      <c r="F158" s="16">
        <v>-876</v>
      </c>
      <c r="G158" s="16">
        <v>-926</v>
      </c>
      <c r="H158">
        <v>750</v>
      </c>
      <c r="I158">
        <v>36</v>
      </c>
      <c r="J158">
        <v>2001</v>
      </c>
      <c r="K158">
        <v>50</v>
      </c>
      <c r="L158">
        <v>15</v>
      </c>
      <c r="M158">
        <v>400</v>
      </c>
      <c r="N158">
        <v>80</v>
      </c>
      <c r="O158">
        <v>400</v>
      </c>
      <c r="P158" s="22">
        <v>3.09</v>
      </c>
      <c r="Q158" s="22">
        <v>3.09</v>
      </c>
      <c r="R158" s="16">
        <v>5</v>
      </c>
      <c r="S158" s="16">
        <v>5</v>
      </c>
      <c r="T158" s="16">
        <v>-15</v>
      </c>
      <c r="U158" s="15">
        <v>0.89643550855665799</v>
      </c>
      <c r="V158" s="15">
        <v>2.4595121376708401E-3</v>
      </c>
      <c r="W158" s="15">
        <v>1.4875466366992199E-4</v>
      </c>
      <c r="X158" s="15">
        <v>0.26489112511826401</v>
      </c>
      <c r="Y158" s="15">
        <v>2.13122321576306E-3</v>
      </c>
      <c r="Z158" s="24">
        <v>1.8841489174008699E-2</v>
      </c>
      <c r="AA158" s="25">
        <v>59612.1961457773</v>
      </c>
      <c r="AB158" s="25">
        <v>163.47566286074601</v>
      </c>
      <c r="AC158" s="25">
        <v>66553.016748290494</v>
      </c>
      <c r="AD158" s="12">
        <v>1.54405610325547E-2</v>
      </c>
      <c r="AE158" s="12">
        <v>2.46337307684888E-2</v>
      </c>
      <c r="AF158" s="12">
        <v>3.7201248542213197E-2</v>
      </c>
      <c r="AG158" s="12">
        <v>7.2374494860558101E-3</v>
      </c>
      <c r="AH158" s="12">
        <v>4.0624122669477999E-2</v>
      </c>
      <c r="AI158" s="12">
        <v>1.1490543260463599E-2</v>
      </c>
      <c r="AJ158" s="12">
        <v>2.4787633540533098E-3</v>
      </c>
      <c r="AK158" s="12">
        <v>7.1266757874847301E-3</v>
      </c>
      <c r="AL158" s="12">
        <v>1.75512837249963E-2</v>
      </c>
      <c r="AM158">
        <v>6</v>
      </c>
      <c r="AN158">
        <v>4</v>
      </c>
      <c r="AO158">
        <v>191201</v>
      </c>
      <c r="AP158">
        <v>974731</v>
      </c>
      <c r="AR158" s="16">
        <v>27</v>
      </c>
      <c r="AS158" s="16">
        <v>0.95</v>
      </c>
      <c r="AU158" s="14">
        <f>(AA158-AR158)/AC158</f>
        <v>0.89530421094409407</v>
      </c>
      <c r="AV158" s="14">
        <f>(AB158-AS158)/AC158*BI158</f>
        <v>0.15743883593227859</v>
      </c>
      <c r="AW158" s="14"/>
      <c r="AY158" s="245">
        <f>$AU158*AY$63</f>
        <v>6.4094990495904041</v>
      </c>
      <c r="AZ158" s="13">
        <f t="shared" ref="AZ158:BB162" si="61">$AU158*AZ$63</f>
        <v>7.1223450889090865</v>
      </c>
      <c r="BA158" s="13">
        <f t="shared" si="61"/>
        <v>7.2750978116202312</v>
      </c>
      <c r="BB158" s="13">
        <f t="shared" si="61"/>
        <v>7.7333559797536706</v>
      </c>
      <c r="BC158" s="3">
        <f>AV158*$BC$63</f>
        <v>3974.0713261624674</v>
      </c>
      <c r="BD158" s="3">
        <f>Y158/Y$66*BL$66/$BI$66*$BI158</f>
        <v>4787.8403349941927</v>
      </c>
      <c r="BE158" s="3">
        <f>W158/W$66*BM$66/$BI$66*$BI158</f>
        <v>82.692569866160468</v>
      </c>
      <c r="BF158" s="13">
        <f>$X158/X$10*BN$10/$BI$10*$BI158</f>
        <v>1.3968894563986554</v>
      </c>
      <c r="BG158" s="255">
        <v>1.26</v>
      </c>
      <c r="BH158" s="11"/>
      <c r="BI158" s="100">
        <v>64.47</v>
      </c>
      <c r="BJ158" s="11"/>
      <c r="BK158" s="11"/>
      <c r="BL158" s="11"/>
      <c r="BN158" s="99"/>
    </row>
    <row r="159" spans="1:66" x14ac:dyDescent="0.2">
      <c r="A159" t="s">
        <v>279</v>
      </c>
      <c r="B159" t="s">
        <v>424</v>
      </c>
      <c r="C159" t="s">
        <v>425</v>
      </c>
      <c r="D159" s="28">
        <v>45748</v>
      </c>
      <c r="E159" s="29">
        <v>0.56597222222222221</v>
      </c>
      <c r="F159" s="16">
        <v>-1000</v>
      </c>
      <c r="G159" s="16">
        <v>-1274</v>
      </c>
      <c r="H159">
        <v>750</v>
      </c>
      <c r="I159">
        <v>36</v>
      </c>
      <c r="J159">
        <v>2001</v>
      </c>
      <c r="K159">
        <v>50</v>
      </c>
      <c r="L159">
        <v>15</v>
      </c>
      <c r="M159">
        <v>400</v>
      </c>
      <c r="N159">
        <v>80</v>
      </c>
      <c r="O159">
        <v>400</v>
      </c>
      <c r="P159" s="22">
        <v>3.09</v>
      </c>
      <c r="Q159" s="22">
        <v>3.08</v>
      </c>
      <c r="R159" s="16">
        <v>2</v>
      </c>
      <c r="S159" s="16">
        <v>8</v>
      </c>
      <c r="T159" s="16">
        <v>-14</v>
      </c>
      <c r="U159" s="15">
        <v>0.88414079110793797</v>
      </c>
      <c r="V159" s="15">
        <v>2.3511309247729001E-3</v>
      </c>
      <c r="W159" s="15">
        <v>1.4932723912000401E-4</v>
      </c>
      <c r="X159" s="15">
        <v>0.26534380383614198</v>
      </c>
      <c r="Y159" s="15">
        <v>2.1818493785608398E-3</v>
      </c>
      <c r="Z159" s="24">
        <v>1.8549334370981899E-2</v>
      </c>
      <c r="AA159" s="25">
        <v>58783.6111629023</v>
      </c>
      <c r="AB159" s="25">
        <v>156.27560597528401</v>
      </c>
      <c r="AC159" s="25">
        <v>66568.6301346705</v>
      </c>
      <c r="AD159" s="12">
        <v>1.8445583398288699E-2</v>
      </c>
      <c r="AE159" s="12">
        <v>2.6468812197702401E-2</v>
      </c>
      <c r="AF159" s="12">
        <v>5.0831292538344702E-2</v>
      </c>
      <c r="AG159" s="12">
        <v>5.8339557783813004E-3</v>
      </c>
      <c r="AH159" s="12">
        <v>4.5717854438246802E-2</v>
      </c>
      <c r="AI159" s="12">
        <v>5.9065960305734501E-3</v>
      </c>
      <c r="AJ159" s="12">
        <v>4.04667709986629E-3</v>
      </c>
      <c r="AK159" s="12">
        <v>1.30707196652123E-2</v>
      </c>
      <c r="AL159" s="12">
        <v>2.2288811241993101E-2</v>
      </c>
      <c r="AM159">
        <v>6</v>
      </c>
      <c r="AN159">
        <v>4</v>
      </c>
      <c r="AO159">
        <v>191201</v>
      </c>
      <c r="AP159">
        <v>974731</v>
      </c>
      <c r="AR159" s="16">
        <v>27</v>
      </c>
      <c r="AS159" s="16">
        <v>0.95</v>
      </c>
      <c r="AU159" s="14">
        <f>(AA159-AR159)/AC159</f>
        <v>0.8826471424158161</v>
      </c>
      <c r="AV159" s="14">
        <f>(AB159-AS159)/AC159*BI159</f>
        <v>0.15042884008531093</v>
      </c>
      <c r="AW159" s="14"/>
      <c r="AY159" s="245">
        <f>$AU159*AY$63</f>
        <v>6.3188868669256406</v>
      </c>
      <c r="AZ159" s="13">
        <f t="shared" si="61"/>
        <v>7.021655280048134</v>
      </c>
      <c r="BA159" s="13">
        <f t="shared" si="61"/>
        <v>7.1722485114315244</v>
      </c>
      <c r="BB159" s="13">
        <f t="shared" si="61"/>
        <v>7.6240282055817001</v>
      </c>
      <c r="BC159" s="3">
        <f>AV159*$BC$63</f>
        <v>3797.1250007721096</v>
      </c>
      <c r="BD159" s="3">
        <f>Y159/Y$66*BL$66/$BI$66*$BI159</f>
        <v>4901.5731352266675</v>
      </c>
      <c r="BE159" s="3">
        <f>W159/W$66*BM$66/$BI$66*$BI159</f>
        <v>83.010863990468494</v>
      </c>
      <c r="BF159" s="13">
        <f>$X159/X$10*BN$10/$BI$10*$BI159</f>
        <v>1.3992766338771663</v>
      </c>
      <c r="BG159" s="255">
        <v>1.26</v>
      </c>
      <c r="BH159" s="11"/>
      <c r="BI159" s="100">
        <v>64.47</v>
      </c>
      <c r="BJ159" s="11"/>
      <c r="BK159" s="11"/>
      <c r="BL159" s="11"/>
      <c r="BN159" s="99"/>
    </row>
    <row r="160" spans="1:66" x14ac:dyDescent="0.2">
      <c r="A160" t="s">
        <v>279</v>
      </c>
      <c r="B160" t="s">
        <v>426</v>
      </c>
      <c r="C160" t="s">
        <v>427</v>
      </c>
      <c r="D160" s="28">
        <v>45748</v>
      </c>
      <c r="E160" s="29">
        <v>0.57222222222222219</v>
      </c>
      <c r="F160" s="16">
        <v>-752</v>
      </c>
      <c r="G160" s="16">
        <v>-1279</v>
      </c>
      <c r="H160">
        <v>750</v>
      </c>
      <c r="I160">
        <v>36</v>
      </c>
      <c r="J160">
        <v>2001</v>
      </c>
      <c r="K160">
        <v>50</v>
      </c>
      <c r="L160">
        <v>15</v>
      </c>
      <c r="M160">
        <v>400</v>
      </c>
      <c r="N160">
        <v>80</v>
      </c>
      <c r="O160">
        <v>400</v>
      </c>
      <c r="P160" s="22">
        <v>3.08</v>
      </c>
      <c r="Q160" s="22">
        <v>3.08</v>
      </c>
      <c r="R160" s="16">
        <v>7</v>
      </c>
      <c r="S160" s="16">
        <v>8</v>
      </c>
      <c r="T160" s="16">
        <v>-14</v>
      </c>
      <c r="U160" s="15">
        <v>0.89596955023595004</v>
      </c>
      <c r="V160" s="15">
        <v>2.4529505987678402E-3</v>
      </c>
      <c r="W160" s="15">
        <v>1.44001432939105E-4</v>
      </c>
      <c r="X160" s="15">
        <v>0.26676039724193201</v>
      </c>
      <c r="Y160" s="15">
        <v>2.11895982747418E-3</v>
      </c>
      <c r="Z160" s="24">
        <v>1.8144354382135401E-2</v>
      </c>
      <c r="AA160" s="25">
        <v>57037.9310412958</v>
      </c>
      <c r="AB160" s="25">
        <v>156.12560539905701</v>
      </c>
      <c r="AC160" s="25">
        <v>63683.192389711701</v>
      </c>
      <c r="AD160" s="12">
        <v>1.3440320578780999E-2</v>
      </c>
      <c r="AE160" s="12">
        <v>2.78827359074015E-2</v>
      </c>
      <c r="AF160" s="12">
        <v>4.1351056479746601E-2</v>
      </c>
      <c r="AG160" s="12">
        <v>4.9082081824463903E-3</v>
      </c>
      <c r="AH160" s="12">
        <v>3.3939740118144102E-2</v>
      </c>
      <c r="AI160" s="12">
        <v>1.0094028324580499E-2</v>
      </c>
      <c r="AJ160" s="12">
        <v>4.5703112531261803E-3</v>
      </c>
      <c r="AK160" s="12">
        <v>2.2231766553643301E-2</v>
      </c>
      <c r="AL160" s="12">
        <v>8.8216864340665401E-3</v>
      </c>
      <c r="AM160">
        <v>6</v>
      </c>
      <c r="AN160">
        <v>4</v>
      </c>
      <c r="AO160">
        <v>191201</v>
      </c>
      <c r="AP160">
        <v>974731</v>
      </c>
      <c r="AR160" s="16">
        <v>27</v>
      </c>
      <c r="AS160" s="16">
        <v>0.95</v>
      </c>
      <c r="AU160" s="14">
        <f>(AA160-AR160)/AC160</f>
        <v>0.89522727900346533</v>
      </c>
      <c r="AV160" s="14">
        <f>(AB160-AS160)/AC160*BI160</f>
        <v>0.15709280431257752</v>
      </c>
      <c r="AW160" s="14"/>
      <c r="AY160" s="245">
        <f>$AU160*AY$63</f>
        <v>6.4089482924351096</v>
      </c>
      <c r="AZ160" s="13">
        <f t="shared" si="61"/>
        <v>7.1217330781279244</v>
      </c>
      <c r="BA160" s="13">
        <f t="shared" si="61"/>
        <v>7.274472675062098</v>
      </c>
      <c r="BB160" s="13">
        <f t="shared" si="61"/>
        <v>7.7326914658646224</v>
      </c>
      <c r="BC160" s="3">
        <f>AV160*$BC$63</f>
        <v>3965.3367955134281</v>
      </c>
      <c r="BD160" s="3">
        <f>Y160/Y$66*BL$66/$BI$66*$BI160</f>
        <v>4760.2903605668671</v>
      </c>
      <c r="BE160" s="3">
        <f>W160/W$66*BM$66/$BI$66*$BI160</f>
        <v>80.050253621405702</v>
      </c>
      <c r="BF160" s="13">
        <f>$X160/X$10*BN$10/$BI$10*$BI160</f>
        <v>1.4067469649109769</v>
      </c>
      <c r="BG160" s="255">
        <v>1.26</v>
      </c>
      <c r="BH160" s="11"/>
      <c r="BI160" s="100">
        <v>64.47</v>
      </c>
      <c r="BJ160" s="11"/>
      <c r="BK160" s="11"/>
      <c r="BL160" s="11"/>
      <c r="BN160" s="99"/>
    </row>
    <row r="161" spans="1:66" x14ac:dyDescent="0.2">
      <c r="A161" t="s">
        <v>279</v>
      </c>
      <c r="B161" t="s">
        <v>428</v>
      </c>
      <c r="C161" t="s">
        <v>429</v>
      </c>
      <c r="D161" s="28">
        <v>45748</v>
      </c>
      <c r="E161" s="29">
        <v>0.57916666666666672</v>
      </c>
      <c r="F161" s="16">
        <v>-861</v>
      </c>
      <c r="G161" s="16">
        <v>-349</v>
      </c>
      <c r="H161">
        <v>750</v>
      </c>
      <c r="I161">
        <v>36</v>
      </c>
      <c r="J161">
        <v>2001</v>
      </c>
      <c r="K161">
        <v>50</v>
      </c>
      <c r="L161">
        <v>15</v>
      </c>
      <c r="M161">
        <v>400</v>
      </c>
      <c r="N161">
        <v>80</v>
      </c>
      <c r="O161">
        <v>400</v>
      </c>
      <c r="P161" s="22">
        <v>3.08</v>
      </c>
      <c r="Q161" s="22">
        <v>3.08</v>
      </c>
      <c r="R161" s="16">
        <v>6</v>
      </c>
      <c r="S161" s="16">
        <v>1</v>
      </c>
      <c r="T161" s="16">
        <v>-15</v>
      </c>
      <c r="U161" s="15">
        <v>0.90654673606903602</v>
      </c>
      <c r="V161" s="15">
        <v>2.46136738141611E-3</v>
      </c>
      <c r="W161" s="15">
        <v>1.5088277807626799E-4</v>
      </c>
      <c r="X161" s="15">
        <v>0.26128024224618002</v>
      </c>
      <c r="Y161" s="15">
        <v>2.0861580534660301E-3</v>
      </c>
      <c r="Z161" s="24">
        <v>1.8541211478271001E-2</v>
      </c>
      <c r="AA161" s="25">
        <v>58953.659929769499</v>
      </c>
      <c r="AB161" s="25">
        <v>160.00063512022999</v>
      </c>
      <c r="AC161" s="25">
        <v>65091.627715162103</v>
      </c>
      <c r="AD161" s="12">
        <v>1.7710413010446201E-2</v>
      </c>
      <c r="AE161" s="12">
        <v>2.6594760933645E-2</v>
      </c>
      <c r="AF161" s="12">
        <v>2.2101488700203498E-2</v>
      </c>
      <c r="AG161" s="12">
        <v>8.3431577367173108E-3</v>
      </c>
      <c r="AH161" s="12">
        <v>2.2791625507907198E-2</v>
      </c>
      <c r="AI161" s="12">
        <v>1.06333369658827E-2</v>
      </c>
      <c r="AJ161" s="12">
        <v>2.85715339810991E-4</v>
      </c>
      <c r="AK161" s="12">
        <v>1.1171646055848399E-2</v>
      </c>
      <c r="AL161" s="12">
        <v>1.7534085428948999E-2</v>
      </c>
      <c r="AM161">
        <v>6</v>
      </c>
      <c r="AN161">
        <v>4</v>
      </c>
      <c r="AO161">
        <v>191201</v>
      </c>
      <c r="AP161">
        <v>974731</v>
      </c>
      <c r="AR161" s="16">
        <v>27</v>
      </c>
      <c r="AS161" s="16">
        <v>0.95</v>
      </c>
      <c r="AU161" s="14">
        <f>(AA161-AR161)/AC161</f>
        <v>0.90528785341841178</v>
      </c>
      <c r="AV161" s="14">
        <f>(AB161-AS161)/AC161*BI161</f>
        <v>0.15753169502953934</v>
      </c>
      <c r="AW161" s="14"/>
      <c r="AY161" s="245">
        <f>$AU161*AY$63</f>
        <v>6.4809721267505269</v>
      </c>
      <c r="AZ161" s="13">
        <f t="shared" si="61"/>
        <v>7.2017671960288538</v>
      </c>
      <c r="BA161" s="13">
        <f t="shared" si="61"/>
        <v>7.3562232823027802</v>
      </c>
      <c r="BB161" s="13">
        <f t="shared" si="61"/>
        <v>7.8195915411245629</v>
      </c>
      <c r="BC161" s="3">
        <f>AV161*$BC$63</f>
        <v>3976.4152756309204</v>
      </c>
      <c r="BD161" s="3">
        <f>Y161/Y$66*BL$66/$BI$66*$BI161</f>
        <v>4686.6004460173235</v>
      </c>
      <c r="BE161" s="3">
        <f>W161/W$66*BM$66/$BI$66*$BI161</f>
        <v>83.875586552080549</v>
      </c>
      <c r="BF161" s="13">
        <f>$X161/X$10*BN$10/$BI$10*$BI161</f>
        <v>1.3778476549413483</v>
      </c>
      <c r="BG161" s="255">
        <v>1.26</v>
      </c>
      <c r="BH161" s="11"/>
      <c r="BI161" s="100">
        <v>64.47</v>
      </c>
      <c r="BJ161" s="11"/>
      <c r="BK161" s="11"/>
      <c r="BL161" s="11"/>
      <c r="BN161" s="99"/>
    </row>
    <row r="162" spans="1:66" x14ac:dyDescent="0.2">
      <c r="A162" t="s">
        <v>279</v>
      </c>
      <c r="B162" t="s">
        <v>430</v>
      </c>
      <c r="C162" t="s">
        <v>431</v>
      </c>
      <c r="D162" s="28">
        <v>45748</v>
      </c>
      <c r="E162" s="29">
        <v>0.5854166666666667</v>
      </c>
      <c r="F162" s="16">
        <v>-1095</v>
      </c>
      <c r="G162" s="16">
        <v>-425</v>
      </c>
      <c r="H162">
        <v>750</v>
      </c>
      <c r="I162">
        <v>36</v>
      </c>
      <c r="J162">
        <v>2001</v>
      </c>
      <c r="K162">
        <v>50</v>
      </c>
      <c r="L162">
        <v>15</v>
      </c>
      <c r="M162">
        <v>400</v>
      </c>
      <c r="N162">
        <v>80</v>
      </c>
      <c r="O162">
        <v>400</v>
      </c>
      <c r="P162" s="22">
        <v>3.08</v>
      </c>
      <c r="Q162" s="22">
        <v>3.08</v>
      </c>
      <c r="R162" s="16">
        <v>1</v>
      </c>
      <c r="S162" s="16">
        <v>2</v>
      </c>
      <c r="T162" s="16">
        <v>-15</v>
      </c>
      <c r="U162" s="15">
        <v>0.90793534178049295</v>
      </c>
      <c r="V162" s="15">
        <v>2.31737181886776E-3</v>
      </c>
      <c r="W162" s="15">
        <v>1.53712901812756E-4</v>
      </c>
      <c r="X162" s="15">
        <v>0.26286424041576101</v>
      </c>
      <c r="Y162" s="15">
        <v>2.0786150013699101E-3</v>
      </c>
      <c r="Z162" s="24">
        <v>1.9342546327322099E-2</v>
      </c>
      <c r="AA162" s="25">
        <v>58413.183587559499</v>
      </c>
      <c r="AB162" s="25">
        <v>149.10055166849401</v>
      </c>
      <c r="AC162" s="25">
        <v>64384.619888244299</v>
      </c>
      <c r="AD162" s="12">
        <v>1.37053128379322E-2</v>
      </c>
      <c r="AE162" s="12">
        <v>1.7992355575214499E-2</v>
      </c>
      <c r="AF162" s="12">
        <v>8.8208553089971803E-2</v>
      </c>
      <c r="AG162" s="12">
        <v>6.9843260070783604E-3</v>
      </c>
      <c r="AH162" s="12">
        <v>4.2132739697612498E-2</v>
      </c>
      <c r="AI162" s="12">
        <v>1.4779403699517701E-2</v>
      </c>
      <c r="AJ162" s="12">
        <v>4.8373106223872104E-3</v>
      </c>
      <c r="AK162" s="12">
        <v>1.43873737466833E-2</v>
      </c>
      <c r="AL162" s="12">
        <v>1.8351714271228E-2</v>
      </c>
      <c r="AM162">
        <v>6</v>
      </c>
      <c r="AN162">
        <v>4</v>
      </c>
      <c r="AO162">
        <v>191201</v>
      </c>
      <c r="AP162">
        <v>974731</v>
      </c>
      <c r="AR162" s="16">
        <v>27</v>
      </c>
      <c r="AS162" s="16">
        <v>0.95</v>
      </c>
      <c r="AU162" s="14">
        <f>(AA162-AR162)/AC162</f>
        <v>0.90683432920631368</v>
      </c>
      <c r="AV162" s="14">
        <f>(AB162-AS162)/AC162*BI162</f>
        <v>0.14834701334956135</v>
      </c>
      <c r="AW162" s="14"/>
      <c r="AY162" s="245">
        <f>$AU162*AY$63</f>
        <v>6.4920433749046262</v>
      </c>
      <c r="AZ162" s="13">
        <f t="shared" si="61"/>
        <v>7.2140697565422967</v>
      </c>
      <c r="BA162" s="13">
        <f t="shared" si="61"/>
        <v>7.3687896954646535</v>
      </c>
      <c r="BB162" s="13">
        <f t="shared" si="61"/>
        <v>7.8329495122317292</v>
      </c>
      <c r="BC162" s="3">
        <f>AV162*$BC$63</f>
        <v>3744.5755272728293</v>
      </c>
      <c r="BD162" s="3">
        <f>Y162/Y$66*BL$66/$BI$66*$BI162</f>
        <v>4669.6548117882803</v>
      </c>
      <c r="BE162" s="3">
        <f>W162/W$66*BM$66/$BI$66*$BI162</f>
        <v>85.448849527745736</v>
      </c>
      <c r="BF162" s="13">
        <f>$X162/X$10*BN$10/$BI$10*$BI162</f>
        <v>1.3862007862176586</v>
      </c>
      <c r="BG162" s="255">
        <v>1.26</v>
      </c>
      <c r="BH162" s="11"/>
      <c r="BI162" s="100">
        <v>64.47</v>
      </c>
      <c r="BJ162" s="11"/>
      <c r="BK162" s="11"/>
      <c r="BL162" s="11"/>
      <c r="BN162" s="99"/>
    </row>
    <row r="163" spans="1:66" x14ac:dyDescent="0.2">
      <c r="D163" s="28"/>
      <c r="E163" s="29"/>
      <c r="U163" s="15"/>
      <c r="V163" s="15"/>
      <c r="W163" s="15"/>
      <c r="X163" s="15"/>
      <c r="Y163" s="15"/>
      <c r="Z163" s="24"/>
      <c r="AA163" s="25"/>
      <c r="AB163" s="25"/>
      <c r="AC163" s="25"/>
      <c r="AM163"/>
      <c r="AN163"/>
      <c r="AO163"/>
      <c r="AP163"/>
      <c r="AR163" s="16"/>
      <c r="AS163" s="16"/>
      <c r="AU163" s="14"/>
      <c r="AV163" s="14"/>
      <c r="AW163" s="14"/>
      <c r="AY163" s="245"/>
      <c r="AZ163" s="13"/>
      <c r="BA163" s="13"/>
      <c r="BB163" s="13"/>
      <c r="BC163" s="3">
        <f>AVERAGE(BC158:BC162)</f>
        <v>3891.5047850703513</v>
      </c>
      <c r="BD163" s="3">
        <f>STDEV(BC158:BC162)</f>
        <v>111.77426063536777</v>
      </c>
      <c r="BE163" s="179">
        <f>BC163/10000</f>
        <v>0.38915047850703516</v>
      </c>
      <c r="BF163" s="179">
        <f>BD163/10000</f>
        <v>1.1177426063536777E-2</v>
      </c>
      <c r="BH163" s="11"/>
      <c r="BI163" s="100"/>
      <c r="BJ163" s="11"/>
      <c r="BK163" s="11"/>
      <c r="BL163" s="11"/>
      <c r="BN163" s="99"/>
    </row>
    <row r="164" spans="1:66" x14ac:dyDescent="0.2">
      <c r="A164" t="s">
        <v>279</v>
      </c>
      <c r="B164" t="s">
        <v>432</v>
      </c>
      <c r="C164" t="s">
        <v>433</v>
      </c>
      <c r="D164" s="28">
        <v>45748</v>
      </c>
      <c r="E164" s="29">
        <v>0.59166666666666667</v>
      </c>
      <c r="F164" s="16">
        <v>3873</v>
      </c>
      <c r="G164" s="16">
        <v>-1953</v>
      </c>
      <c r="H164">
        <v>750</v>
      </c>
      <c r="I164">
        <v>36</v>
      </c>
      <c r="J164">
        <v>2001</v>
      </c>
      <c r="K164">
        <v>50</v>
      </c>
      <c r="L164">
        <v>15</v>
      </c>
      <c r="M164">
        <v>400</v>
      </c>
      <c r="N164">
        <v>80</v>
      </c>
      <c r="O164">
        <v>400</v>
      </c>
      <c r="P164" s="22">
        <v>3.08</v>
      </c>
      <c r="Q164" s="22">
        <v>3.08</v>
      </c>
      <c r="R164" s="16">
        <v>7</v>
      </c>
      <c r="S164" s="16">
        <v>4</v>
      </c>
      <c r="T164" s="16">
        <v>-15</v>
      </c>
      <c r="U164" s="15">
        <v>1.0527138386102901</v>
      </c>
      <c r="V164" s="15">
        <v>6.2280252979399998E-3</v>
      </c>
      <c r="W164" s="15">
        <v>4.7172937551973098E-4</v>
      </c>
      <c r="X164" s="15">
        <v>0.26418665939060099</v>
      </c>
      <c r="Y164" s="15">
        <v>2.3992957090437799E-3</v>
      </c>
      <c r="Z164" s="24">
        <v>1.7211833537301002E-2</v>
      </c>
      <c r="AA164" s="25">
        <v>67994.204562290703</v>
      </c>
      <c r="AB164" s="25">
        <v>402.12901152379101</v>
      </c>
      <c r="AC164" s="25">
        <v>64637.166488687799</v>
      </c>
      <c r="AD164" s="12">
        <v>1.4199396061588499E-2</v>
      </c>
      <c r="AE164" s="12">
        <v>2.2468759518567801E-2</v>
      </c>
      <c r="AF164" s="12">
        <v>2.44853464195047E-2</v>
      </c>
      <c r="AG164" s="12">
        <v>5.82306445082154E-3</v>
      </c>
      <c r="AH164" s="12">
        <v>3.49309379130672E-2</v>
      </c>
      <c r="AI164" s="12">
        <v>1.8109506261421701E-2</v>
      </c>
      <c r="AJ164" s="12">
        <v>3.59444324868406E-3</v>
      </c>
      <c r="AK164" s="12">
        <v>1.0036162731445E-2</v>
      </c>
      <c r="AL164" s="12">
        <v>1.74154502624684E-2</v>
      </c>
      <c r="AM164">
        <v>6</v>
      </c>
      <c r="AN164">
        <v>4</v>
      </c>
      <c r="AO164">
        <v>191201</v>
      </c>
      <c r="AP164">
        <v>974731</v>
      </c>
      <c r="AR164" s="16">
        <v>27</v>
      </c>
      <c r="AS164" s="16">
        <v>0.95</v>
      </c>
      <c r="AU164" s="14">
        <f>(AA164-AR164)/AC164</f>
        <v>1.051518936464916</v>
      </c>
      <c r="AV164" s="14">
        <f>(AB164-AS164)/AC164*BI164</f>
        <v>0.38580415434335508</v>
      </c>
      <c r="AW164" s="14"/>
      <c r="AY164" s="245">
        <f>$AU164*AY$63</f>
        <v>7.5278430968075085</v>
      </c>
      <c r="AZ164" s="13">
        <f t="shared" ref="AZ164:BB168" si="62">$AU164*AZ$63</f>
        <v>8.3650681427359626</v>
      </c>
      <c r="BA164" s="13">
        <f t="shared" si="62"/>
        <v>8.5444735097206301</v>
      </c>
      <c r="BB164" s="13">
        <f t="shared" si="62"/>
        <v>9.0826896106746382</v>
      </c>
      <c r="BC164" s="3">
        <f>AV164*$BC$63</f>
        <v>9738.4690264719011</v>
      </c>
      <c r="BD164" s="3">
        <f>Y164/Y$66*BL$66/$BI$66*$BI164</f>
        <v>5196.9415656548972</v>
      </c>
      <c r="BE164" s="3">
        <f>W164/W$66*BM$66/$BI$66*$BI164</f>
        <v>252.83788893874134</v>
      </c>
      <c r="BF164" s="13">
        <f>$X164/X$10*BN$10/$BI$10*$BI164</f>
        <v>1.3432561890075001</v>
      </c>
      <c r="BG164" s="255">
        <v>1.38</v>
      </c>
      <c r="BH164" s="11"/>
      <c r="BI164" s="100">
        <v>62.16</v>
      </c>
      <c r="BJ164" s="11"/>
      <c r="BK164" s="11"/>
      <c r="BL164" s="11"/>
      <c r="BN164" s="99"/>
    </row>
    <row r="165" spans="1:66" x14ac:dyDescent="0.2">
      <c r="A165" t="s">
        <v>279</v>
      </c>
      <c r="B165" t="s">
        <v>434</v>
      </c>
      <c r="C165" t="s">
        <v>435</v>
      </c>
      <c r="D165" s="28">
        <v>45748</v>
      </c>
      <c r="E165" s="29">
        <v>0.59861111111111109</v>
      </c>
      <c r="F165" s="16">
        <v>4044</v>
      </c>
      <c r="G165" s="16">
        <v>-1650</v>
      </c>
      <c r="H165">
        <v>750</v>
      </c>
      <c r="I165">
        <v>36</v>
      </c>
      <c r="J165">
        <v>2001</v>
      </c>
      <c r="K165">
        <v>50</v>
      </c>
      <c r="L165">
        <v>15</v>
      </c>
      <c r="M165">
        <v>400</v>
      </c>
      <c r="N165">
        <v>80</v>
      </c>
      <c r="O165">
        <v>400</v>
      </c>
      <c r="P165" s="22">
        <v>3.08</v>
      </c>
      <c r="Q165" s="22">
        <v>3.08</v>
      </c>
      <c r="R165" s="16">
        <v>8</v>
      </c>
      <c r="S165" s="16">
        <v>0</v>
      </c>
      <c r="T165" s="16">
        <v>-18</v>
      </c>
      <c r="U165" s="15">
        <v>1.07405717829935</v>
      </c>
      <c r="V165" s="15">
        <v>6.16181824672933E-3</v>
      </c>
      <c r="W165" s="15">
        <v>4.53713667463796E-4</v>
      </c>
      <c r="X165" s="15">
        <v>0.26476968428986403</v>
      </c>
      <c r="Y165" s="15">
        <v>2.3408082948381602E-3</v>
      </c>
      <c r="Z165" s="24">
        <v>1.6975515624327E-2</v>
      </c>
      <c r="AA165" s="25">
        <v>68304.578025609895</v>
      </c>
      <c r="AB165" s="25">
        <v>391.90380952374397</v>
      </c>
      <c r="AC165" s="25">
        <v>63634.975637984397</v>
      </c>
      <c r="AD165" s="12">
        <v>1.2646126259815199E-2</v>
      </c>
      <c r="AE165" s="12">
        <v>1.0789915182965E-2</v>
      </c>
      <c r="AF165" s="12">
        <v>4.9213363946624601E-2</v>
      </c>
      <c r="AG165" s="12">
        <v>5.4947745776315997E-3</v>
      </c>
      <c r="AH165" s="12">
        <v>4.0963502226789801E-2</v>
      </c>
      <c r="AI165" s="12">
        <v>1.54025202397491E-2</v>
      </c>
      <c r="AJ165" s="12">
        <v>4.3086374894714397E-3</v>
      </c>
      <c r="AK165" s="12">
        <v>7.0229619460993303E-3</v>
      </c>
      <c r="AL165" s="12">
        <v>1.6687695804549402E-2</v>
      </c>
      <c r="AM165">
        <v>6</v>
      </c>
      <c r="AN165">
        <v>4</v>
      </c>
      <c r="AO165">
        <v>191201</v>
      </c>
      <c r="AP165">
        <v>974731</v>
      </c>
      <c r="AR165" s="16">
        <v>27</v>
      </c>
      <c r="AS165" s="16">
        <v>0.95</v>
      </c>
      <c r="AU165" s="14">
        <f>(AA165-AR165)/AC165</f>
        <v>1.072956771666528</v>
      </c>
      <c r="AV165" s="14">
        <f>(AB165-AS165)/AC165*BI165</f>
        <v>0.38189201074338097</v>
      </c>
      <c r="AW165" s="14"/>
      <c r="AY165" s="245">
        <f>$AU165*AY$63</f>
        <v>7.6813169470032028</v>
      </c>
      <c r="AZ165" s="13">
        <f t="shared" si="62"/>
        <v>8.5356109128900712</v>
      </c>
      <c r="BA165" s="13">
        <f t="shared" si="62"/>
        <v>8.718673905580113</v>
      </c>
      <c r="BB165" s="13">
        <f t="shared" si="62"/>
        <v>9.2678628836502437</v>
      </c>
      <c r="BC165" s="3">
        <f>AV165*$BC$63</f>
        <v>9639.7186920170989</v>
      </c>
      <c r="BD165" s="3">
        <f>Y165/Y$66*BL$66/$BI$66*$BI165</f>
        <v>5070.2561917732428</v>
      </c>
      <c r="BE165" s="3">
        <f>W165/W$66*BM$66/$BI$66*$BI165</f>
        <v>243.18181528935136</v>
      </c>
      <c r="BF165" s="13">
        <f>$X165/X$10*BN$10/$BI$10*$BI165</f>
        <v>1.3462205771642943</v>
      </c>
      <c r="BG165" s="255">
        <v>1.38</v>
      </c>
      <c r="BH165" s="11"/>
      <c r="BI165" s="100">
        <v>62.16</v>
      </c>
      <c r="BJ165" s="11"/>
      <c r="BK165" s="11"/>
      <c r="BL165" s="11"/>
      <c r="BN165" s="99"/>
    </row>
    <row r="166" spans="1:66" x14ac:dyDescent="0.2">
      <c r="A166" t="s">
        <v>279</v>
      </c>
      <c r="B166" t="s">
        <v>436</v>
      </c>
      <c r="C166" t="s">
        <v>437</v>
      </c>
      <c r="D166" s="28">
        <v>45748</v>
      </c>
      <c r="E166" s="29">
        <v>0.60486111111111107</v>
      </c>
      <c r="F166" s="16">
        <v>3622</v>
      </c>
      <c r="G166" s="16">
        <v>-1663</v>
      </c>
      <c r="H166">
        <v>750</v>
      </c>
      <c r="I166">
        <v>36</v>
      </c>
      <c r="J166">
        <v>2001</v>
      </c>
      <c r="K166">
        <v>50</v>
      </c>
      <c r="L166">
        <v>15</v>
      </c>
      <c r="M166">
        <v>400</v>
      </c>
      <c r="N166">
        <v>80</v>
      </c>
      <c r="O166">
        <v>400</v>
      </c>
      <c r="P166" s="22">
        <v>3.08</v>
      </c>
      <c r="Q166" s="22">
        <v>3.08</v>
      </c>
      <c r="R166" s="16">
        <v>3</v>
      </c>
      <c r="S166" s="16">
        <v>0</v>
      </c>
      <c r="T166" s="16">
        <v>-15</v>
      </c>
      <c r="U166" s="15">
        <v>1.0535240165491799</v>
      </c>
      <c r="V166" s="15">
        <v>6.2426072528783396E-3</v>
      </c>
      <c r="W166" s="15">
        <v>4.8166105883117998E-4</v>
      </c>
      <c r="X166" s="15">
        <v>0.26336820606580902</v>
      </c>
      <c r="Y166" s="15">
        <v>2.4333978763234699E-3</v>
      </c>
      <c r="Z166" s="24">
        <v>1.80975655644211E-2</v>
      </c>
      <c r="AA166" s="25">
        <v>66718.788692400194</v>
      </c>
      <c r="AB166" s="25">
        <v>395.20387437769199</v>
      </c>
      <c r="AC166" s="25">
        <v>63372.534660483303</v>
      </c>
      <c r="AD166" s="12">
        <v>1.31984523611178E-2</v>
      </c>
      <c r="AE166" s="12">
        <v>2.1452432578015299E-2</v>
      </c>
      <c r="AF166" s="12">
        <v>4.7120788515240902E-2</v>
      </c>
      <c r="AG166" s="12">
        <v>5.8145735996848096E-3</v>
      </c>
      <c r="AH166" s="12">
        <v>4.4409774444052301E-2</v>
      </c>
      <c r="AI166" s="12">
        <v>1.1521409169453999E-2</v>
      </c>
      <c r="AJ166" s="12">
        <v>5.2005724853073599E-3</v>
      </c>
      <c r="AK166" s="12">
        <v>9.2782852699324209E-3</v>
      </c>
      <c r="AL166" s="12">
        <v>1.7608598938126701E-2</v>
      </c>
      <c r="AM166">
        <v>6</v>
      </c>
      <c r="AN166">
        <v>4</v>
      </c>
      <c r="AO166">
        <v>191201</v>
      </c>
      <c r="AP166">
        <v>974731</v>
      </c>
      <c r="AR166" s="16">
        <v>27</v>
      </c>
      <c r="AS166" s="16">
        <v>0.95</v>
      </c>
      <c r="AU166" s="14">
        <f>(AA166-AR166)/AC166</f>
        <v>1.0523768545742995</v>
      </c>
      <c r="AV166" s="14">
        <f>(AB166-AS166)/AC166*BI166</f>
        <v>0.38671044108637892</v>
      </c>
      <c r="AW166" s="14"/>
      <c r="AY166" s="245">
        <f>$AU166*AY$63</f>
        <v>7.5339849480794037</v>
      </c>
      <c r="AZ166" s="13">
        <f t="shared" si="62"/>
        <v>8.3718930730315666</v>
      </c>
      <c r="BA166" s="13">
        <f t="shared" si="62"/>
        <v>8.5514448140927435</v>
      </c>
      <c r="BB166" s="13">
        <f t="shared" si="62"/>
        <v>9.0901000372762777</v>
      </c>
      <c r="BC166" s="3">
        <f>AV166*$BC$63</f>
        <v>9761.3455177607557</v>
      </c>
      <c r="BD166" s="3">
        <f>Y166/Y$66*BL$66/$BI$66*$BI166</f>
        <v>5270.8078131318998</v>
      </c>
      <c r="BE166" s="3">
        <f>W166/W$66*BM$66/$BI$66*$BI166</f>
        <v>258.16108052355258</v>
      </c>
      <c r="BF166" s="13">
        <f>$X166/X$10*BN$10/$BI$10*$BI166</f>
        <v>1.3390947658059025</v>
      </c>
      <c r="BG166" s="255">
        <v>1.38</v>
      </c>
      <c r="BH166" s="11"/>
      <c r="BI166" s="100">
        <v>62.16</v>
      </c>
      <c r="BJ166" s="11"/>
      <c r="BK166" s="11"/>
      <c r="BL166" s="11"/>
      <c r="BN166" s="99"/>
    </row>
    <row r="167" spans="1:66" x14ac:dyDescent="0.2">
      <c r="A167" t="s">
        <v>279</v>
      </c>
      <c r="B167" t="s">
        <v>438</v>
      </c>
      <c r="C167" t="s">
        <v>439</v>
      </c>
      <c r="D167" s="28">
        <v>45748</v>
      </c>
      <c r="E167" s="29">
        <v>0.6118055555555556</v>
      </c>
      <c r="F167" s="16">
        <v>3639</v>
      </c>
      <c r="G167" s="16">
        <v>-2104</v>
      </c>
      <c r="H167">
        <v>750</v>
      </c>
      <c r="I167">
        <v>36</v>
      </c>
      <c r="J167">
        <v>2001</v>
      </c>
      <c r="K167">
        <v>50</v>
      </c>
      <c r="L167">
        <v>15</v>
      </c>
      <c r="M167">
        <v>400</v>
      </c>
      <c r="N167">
        <v>80</v>
      </c>
      <c r="O167">
        <v>400</v>
      </c>
      <c r="P167" s="22">
        <v>3.08</v>
      </c>
      <c r="Q167" s="22">
        <v>3.07</v>
      </c>
      <c r="R167" s="16">
        <v>3</v>
      </c>
      <c r="S167" s="16">
        <v>5</v>
      </c>
      <c r="T167" s="16">
        <v>-15</v>
      </c>
      <c r="U167" s="15">
        <v>1.046593815644</v>
      </c>
      <c r="V167" s="15">
        <v>6.0029792474887598E-3</v>
      </c>
      <c r="W167" s="15">
        <v>4.7671300862592899E-4</v>
      </c>
      <c r="X167" s="15">
        <v>0.26584561833502401</v>
      </c>
      <c r="Y167" s="15">
        <v>2.4056174998036699E-3</v>
      </c>
      <c r="Z167" s="24">
        <v>1.7846459109398999E-2</v>
      </c>
      <c r="AA167" s="25">
        <v>66680.151782949804</v>
      </c>
      <c r="AB167" s="25">
        <v>382.37862631971899</v>
      </c>
      <c r="AC167" s="25">
        <v>63761.639513234302</v>
      </c>
      <c r="AD167" s="12">
        <v>1.45298368881189E-2</v>
      </c>
      <c r="AE167" s="12">
        <v>1.89499091910761E-2</v>
      </c>
      <c r="AF167" s="12">
        <v>3.4204376684192898E-2</v>
      </c>
      <c r="AG167" s="12">
        <v>8.0558649421010892E-3</v>
      </c>
      <c r="AH167" s="12">
        <v>3.9644588601783902E-2</v>
      </c>
      <c r="AI167" s="12">
        <v>6.4402527095833604E-3</v>
      </c>
      <c r="AJ167" s="12">
        <v>3.7011592544761301E-3</v>
      </c>
      <c r="AK167" s="12">
        <v>4.90244753557434E-3</v>
      </c>
      <c r="AL167" s="12">
        <v>1.8055193953220399E-2</v>
      </c>
      <c r="AM167">
        <v>6</v>
      </c>
      <c r="AN167">
        <v>4</v>
      </c>
      <c r="AO167">
        <v>191201</v>
      </c>
      <c r="AP167">
        <v>974731</v>
      </c>
      <c r="AR167" s="16">
        <v>27</v>
      </c>
      <c r="AS167" s="16">
        <v>0.95</v>
      </c>
      <c r="AU167" s="14">
        <f>(AA167-AR167)/AC167</f>
        <v>1.045348775404612</v>
      </c>
      <c r="AV167" s="14">
        <f>(AB167-AS167)/AC167*BI167</f>
        <v>0.37184745550830117</v>
      </c>
      <c r="AW167" s="14"/>
      <c r="AY167" s="245">
        <f>$AU167*AY$63</f>
        <v>7.4836708021076594</v>
      </c>
      <c r="AZ167" s="13">
        <f t="shared" si="62"/>
        <v>8.3159831325367009</v>
      </c>
      <c r="BA167" s="13">
        <f t="shared" si="62"/>
        <v>8.4943357747714927</v>
      </c>
      <c r="BB167" s="13">
        <f t="shared" si="62"/>
        <v>9.0293937014758772</v>
      </c>
      <c r="BC167" s="3">
        <f>AV167*$BC$63</f>
        <v>9386.1740141273567</v>
      </c>
      <c r="BD167" s="3">
        <f>Y167/Y$66*BL$66/$BI$66*$BI167</f>
        <v>5210.6347411336874</v>
      </c>
      <c r="BE167" s="3">
        <f>W167/W$66*BM$66/$BI$66*$BI167</f>
        <v>255.50902060703751</v>
      </c>
      <c r="BF167" s="13">
        <f>$X167/X$10*BN$10/$BI$10*$BI167</f>
        <v>1.3516911602302932</v>
      </c>
      <c r="BG167" s="255">
        <v>1.38</v>
      </c>
      <c r="BH167" s="11"/>
      <c r="BI167" s="100">
        <v>62.16</v>
      </c>
      <c r="BJ167" s="11"/>
      <c r="BK167" s="11"/>
      <c r="BL167" s="11"/>
      <c r="BN167" s="99"/>
    </row>
    <row r="168" spans="1:66" x14ac:dyDescent="0.2">
      <c r="A168" t="s">
        <v>279</v>
      </c>
      <c r="B168" t="s">
        <v>440</v>
      </c>
      <c r="C168" t="s">
        <v>441</v>
      </c>
      <c r="D168" s="28">
        <v>45748</v>
      </c>
      <c r="E168" s="29">
        <v>0.61805555555555558</v>
      </c>
      <c r="F168" s="16">
        <v>4061</v>
      </c>
      <c r="G168" s="16">
        <v>-2096</v>
      </c>
      <c r="H168">
        <v>750</v>
      </c>
      <c r="I168">
        <v>36</v>
      </c>
      <c r="J168">
        <v>2001</v>
      </c>
      <c r="K168">
        <v>50</v>
      </c>
      <c r="L168">
        <v>15</v>
      </c>
      <c r="M168">
        <v>400</v>
      </c>
      <c r="N168">
        <v>80</v>
      </c>
      <c r="O168">
        <v>400</v>
      </c>
      <c r="P168" s="22">
        <v>3.07</v>
      </c>
      <c r="Q168" s="22">
        <v>3.07</v>
      </c>
      <c r="R168" s="16">
        <v>10</v>
      </c>
      <c r="S168" s="16">
        <v>5</v>
      </c>
      <c r="T168" s="16">
        <v>-14</v>
      </c>
      <c r="U168" s="15">
        <v>1.05791115690883</v>
      </c>
      <c r="V168" s="15">
        <v>6.2045837234953102E-3</v>
      </c>
      <c r="W168" s="15">
        <v>4.7859226103845199E-4</v>
      </c>
      <c r="X168" s="15">
        <v>0.26586591730581099</v>
      </c>
      <c r="Y168" s="15">
        <v>2.33668285957646E-3</v>
      </c>
      <c r="Z168" s="24">
        <v>1.6771298759258899E-2</v>
      </c>
      <c r="AA168" s="25">
        <v>67882.639801480502</v>
      </c>
      <c r="AB168" s="25">
        <v>398.00392908716998</v>
      </c>
      <c r="AC168" s="25">
        <v>64219.332944302703</v>
      </c>
      <c r="AD168" s="12">
        <v>1.5862953874373399E-2</v>
      </c>
      <c r="AE168" s="12">
        <v>2.2305529729777399E-2</v>
      </c>
      <c r="AF168" s="12">
        <v>4.8142221286373001E-2</v>
      </c>
      <c r="AG168" s="12">
        <v>6.7593260823433504E-3</v>
      </c>
      <c r="AH168" s="12">
        <v>3.3586609554221797E-2</v>
      </c>
      <c r="AI168" s="12">
        <v>9.1047761926307605E-3</v>
      </c>
      <c r="AJ168" s="12">
        <v>2.5150709333791399E-3</v>
      </c>
      <c r="AK168" s="12">
        <v>7.3066914301631201E-3</v>
      </c>
      <c r="AL168" s="12">
        <v>1.7388667054485801E-2</v>
      </c>
      <c r="AM168">
        <v>6</v>
      </c>
      <c r="AN168">
        <v>4</v>
      </c>
      <c r="AO168">
        <v>191201</v>
      </c>
      <c r="AP168">
        <v>974731</v>
      </c>
      <c r="AR168" s="16">
        <v>27</v>
      </c>
      <c r="AS168" s="16">
        <v>0.95</v>
      </c>
      <c r="AU168" s="14">
        <f>(AA168-AR168)/AC168</f>
        <v>1.0566232424172259</v>
      </c>
      <c r="AV168" s="14">
        <f>(AB168-AS168)/AC168*BI168</f>
        <v>0.38432152905518585</v>
      </c>
      <c r="AW168" s="14"/>
      <c r="AY168" s="245">
        <f>$AU168*AY$63</f>
        <v>7.5643849154991134</v>
      </c>
      <c r="AZ168" s="13">
        <f t="shared" si="62"/>
        <v>8.4056740373439958</v>
      </c>
      <c r="BA168" s="13">
        <f t="shared" si="62"/>
        <v>8.5859502777393271</v>
      </c>
      <c r="BB168" s="13">
        <f t="shared" si="62"/>
        <v>9.1267789989253245</v>
      </c>
      <c r="BC168" s="3">
        <f>AV168*$BC$63</f>
        <v>9701.0445967861324</v>
      </c>
      <c r="BD168" s="3">
        <f>Y168/Y$66*BL$66/$BI$66*$BI168</f>
        <v>5061.3203836912571</v>
      </c>
      <c r="BE168" s="3">
        <f>W168/W$66*BM$66/$BI$66*$BI168</f>
        <v>256.51626382194621</v>
      </c>
      <c r="BF168" s="13">
        <f>$X168/X$10*BN$10/$BI$10*$BI168</f>
        <v>1.3517943702795934</v>
      </c>
      <c r="BG168" s="255">
        <v>1.38</v>
      </c>
      <c r="BH168" s="11"/>
      <c r="BI168" s="100">
        <v>62.16</v>
      </c>
      <c r="BJ168" s="11"/>
      <c r="BK168" s="11"/>
      <c r="BL168" s="11"/>
      <c r="BN168" s="99"/>
    </row>
    <row r="169" spans="1:66" x14ac:dyDescent="0.2">
      <c r="D169" s="28"/>
      <c r="E169" s="29"/>
      <c r="U169" s="15"/>
      <c r="V169" s="15"/>
      <c r="W169" s="15"/>
      <c r="X169" s="15"/>
      <c r="Y169" s="15"/>
      <c r="Z169" s="24"/>
      <c r="AA169" s="25"/>
      <c r="AB169" s="25"/>
      <c r="AC169" s="25"/>
      <c r="AM169"/>
      <c r="AN169"/>
      <c r="AO169"/>
      <c r="AP169"/>
      <c r="AR169" s="16"/>
      <c r="AS169" s="16"/>
      <c r="AU169" s="14"/>
      <c r="AV169" s="14"/>
      <c r="AW169" s="14"/>
      <c r="AY169" s="245"/>
      <c r="AZ169" s="13"/>
      <c r="BA169" s="13"/>
      <c r="BB169" s="13"/>
      <c r="BC169" s="3">
        <f>AVERAGE(BC164:BC168)</f>
        <v>9645.3503694326482</v>
      </c>
      <c r="BD169" s="3">
        <f>STDEV(BD164:BD168)</f>
        <v>92.166564481318062</v>
      </c>
      <c r="BE169" s="179">
        <f>BC169/10000</f>
        <v>0.96453503694326481</v>
      </c>
      <c r="BF169" s="179">
        <f>BD169/10000</f>
        <v>9.2166564481318061E-3</v>
      </c>
      <c r="BH169" s="11"/>
      <c r="BI169" s="100"/>
      <c r="BJ169" s="11"/>
      <c r="BK169" s="11"/>
      <c r="BL169" s="11"/>
      <c r="BN169" s="99"/>
    </row>
    <row r="170" spans="1:66" x14ac:dyDescent="0.2">
      <c r="A170" t="s">
        <v>279</v>
      </c>
      <c r="B170" t="s">
        <v>442</v>
      </c>
      <c r="C170" t="s">
        <v>443</v>
      </c>
      <c r="D170" s="28">
        <v>45748</v>
      </c>
      <c r="E170" s="29">
        <v>0.62430555555555556</v>
      </c>
      <c r="F170" s="16">
        <v>-5740</v>
      </c>
      <c r="G170" s="16">
        <v>-1766</v>
      </c>
      <c r="H170">
        <v>750</v>
      </c>
      <c r="I170">
        <v>36</v>
      </c>
      <c r="J170">
        <v>2001</v>
      </c>
      <c r="K170">
        <v>50</v>
      </c>
      <c r="L170">
        <v>15</v>
      </c>
      <c r="M170">
        <v>400</v>
      </c>
      <c r="N170">
        <v>80</v>
      </c>
      <c r="O170">
        <v>400</v>
      </c>
      <c r="P170" s="22">
        <v>3.07</v>
      </c>
      <c r="Q170" s="22">
        <v>3.07</v>
      </c>
      <c r="R170" s="16">
        <v>9</v>
      </c>
      <c r="S170" s="16">
        <v>0</v>
      </c>
      <c r="T170" s="16">
        <v>-16</v>
      </c>
      <c r="U170" s="15">
        <v>1.09503550776148</v>
      </c>
      <c r="V170" s="15">
        <v>2.6670763354428402E-3</v>
      </c>
      <c r="W170" s="15">
        <v>3.0352008379552E-4</v>
      </c>
      <c r="X170" s="15">
        <v>0.27033109904803798</v>
      </c>
      <c r="Y170" s="15">
        <v>1.4341762959026599E-3</v>
      </c>
      <c r="Z170" s="24">
        <v>1.86653526280442E-2</v>
      </c>
      <c r="AA170" s="25">
        <v>65242.498568768198</v>
      </c>
      <c r="AB170" s="25">
        <v>158.87562712919399</v>
      </c>
      <c r="AC170" s="25">
        <v>59650.118034772502</v>
      </c>
      <c r="AD170" s="12">
        <v>1.7590235393145401E-2</v>
      </c>
      <c r="AE170" s="12">
        <v>3.1085831634113201E-2</v>
      </c>
      <c r="AF170" s="12">
        <v>5.5378058820307198E-2</v>
      </c>
      <c r="AG170" s="12">
        <v>6.3654861859613497E-3</v>
      </c>
      <c r="AH170" s="12">
        <v>3.2542953165860498E-2</v>
      </c>
      <c r="AI170" s="12">
        <v>1.0944379856524101E-2</v>
      </c>
      <c r="AJ170" s="12">
        <v>5.1386709983335197E-3</v>
      </c>
      <c r="AK170" s="12">
        <v>2.4674301568718599E-2</v>
      </c>
      <c r="AL170" s="12">
        <v>2.2345083828846101E-2</v>
      </c>
      <c r="AM170">
        <v>6</v>
      </c>
      <c r="AN170">
        <v>4</v>
      </c>
      <c r="AO170">
        <v>191201</v>
      </c>
      <c r="AP170">
        <v>974731</v>
      </c>
      <c r="AR170" s="16">
        <v>27</v>
      </c>
      <c r="AS170" s="16">
        <v>0.95</v>
      </c>
      <c r="AU170" s="14">
        <f>(AA170-AR170)/AC170</f>
        <v>1.0933004110863855</v>
      </c>
      <c r="AV170" s="14">
        <f>(AB170-AS170)/AC170*BI170</f>
        <v>0.15419229377957988</v>
      </c>
      <c r="AW170" s="14"/>
      <c r="AY170" s="245">
        <f>$AU170*AY$63</f>
        <v>7.8269574297942848</v>
      </c>
      <c r="AZ170" s="13">
        <f t="shared" ref="AZ170:BB174" si="63">$AU170*AZ$63</f>
        <v>8.697449111059349</v>
      </c>
      <c r="BA170" s="13">
        <f t="shared" si="63"/>
        <v>8.8839830427590041</v>
      </c>
      <c r="BB170" s="13">
        <f t="shared" si="63"/>
        <v>9.4435848378579763</v>
      </c>
      <c r="BC170" s="3">
        <f>AV170*$BC$63</f>
        <v>3892.1221044102981</v>
      </c>
      <c r="BD170" s="3">
        <f>Y170/Y$66*BL$66/$BI$66*$BI170</f>
        <v>2910.5626842879406</v>
      </c>
      <c r="BE170" s="3">
        <f>W170/W$66*BM$66/$BI$66*$BI170</f>
        <v>152.42177963982914</v>
      </c>
      <c r="BF170" s="13">
        <f>$X170/X$10*BN$10/$BI$10*$BI170</f>
        <v>1.2878175449025517</v>
      </c>
      <c r="BG170" s="255">
        <v>0.76</v>
      </c>
      <c r="BH170" s="11"/>
      <c r="BI170" s="100">
        <v>58.24</v>
      </c>
      <c r="BJ170" s="11"/>
      <c r="BK170" s="11"/>
      <c r="BL170" s="11"/>
      <c r="BN170" s="99"/>
    </row>
    <row r="171" spans="1:66" x14ac:dyDescent="0.2">
      <c r="A171" t="s">
        <v>279</v>
      </c>
      <c r="B171" t="s">
        <v>444</v>
      </c>
      <c r="C171" t="s">
        <v>445</v>
      </c>
      <c r="D171" s="28">
        <v>45748</v>
      </c>
      <c r="E171" s="29">
        <v>0.63124999999999998</v>
      </c>
      <c r="F171" s="16">
        <v>-5678</v>
      </c>
      <c r="G171" s="16">
        <v>-1687</v>
      </c>
      <c r="H171">
        <v>750</v>
      </c>
      <c r="I171">
        <v>36</v>
      </c>
      <c r="J171">
        <v>2001</v>
      </c>
      <c r="K171">
        <v>50</v>
      </c>
      <c r="L171">
        <v>15</v>
      </c>
      <c r="M171">
        <v>400</v>
      </c>
      <c r="N171">
        <v>80</v>
      </c>
      <c r="O171">
        <v>400</v>
      </c>
      <c r="P171" s="22">
        <v>3.07</v>
      </c>
      <c r="Q171" s="22">
        <v>3.07</v>
      </c>
      <c r="R171" s="16">
        <v>10</v>
      </c>
      <c r="S171" s="16">
        <v>-1</v>
      </c>
      <c r="T171" s="16">
        <v>-17</v>
      </c>
      <c r="U171" s="15">
        <v>1.14524060483019</v>
      </c>
      <c r="V171" s="15">
        <v>2.8205743118908501E-3</v>
      </c>
      <c r="W171" s="15">
        <v>3.13557865791398E-4</v>
      </c>
      <c r="X171" s="15">
        <v>0.270668724226514</v>
      </c>
      <c r="Y171" s="15">
        <v>1.3582491634415001E-3</v>
      </c>
      <c r="Z171" s="24">
        <v>1.89314628181983E-2</v>
      </c>
      <c r="AA171" s="25">
        <v>64214.5076885526</v>
      </c>
      <c r="AB171" s="25">
        <v>158.12562030604801</v>
      </c>
      <c r="AC171" s="25">
        <v>56112.431467180599</v>
      </c>
      <c r="AD171" s="12">
        <v>1.3736523376706901E-2</v>
      </c>
      <c r="AE171" s="12">
        <v>1.96617004075961E-2</v>
      </c>
      <c r="AF171" s="12">
        <v>2.8540965526370699E-2</v>
      </c>
      <c r="AG171" s="12">
        <v>7.3444204024368104E-3</v>
      </c>
      <c r="AH171" s="12">
        <v>3.9708091301830402E-2</v>
      </c>
      <c r="AI171" s="12">
        <v>9.7108014288878799E-3</v>
      </c>
      <c r="AJ171" s="12">
        <v>5.6973791587940099E-3</v>
      </c>
      <c r="AK171" s="12">
        <v>1.07862355360261E-2</v>
      </c>
      <c r="AL171" s="12">
        <v>1.8469426182631799E-2</v>
      </c>
      <c r="AM171">
        <v>6</v>
      </c>
      <c r="AN171">
        <v>4</v>
      </c>
      <c r="AO171">
        <v>191201</v>
      </c>
      <c r="AP171">
        <v>974731</v>
      </c>
      <c r="AR171" s="16">
        <v>27</v>
      </c>
      <c r="AS171" s="16">
        <v>0.95</v>
      </c>
      <c r="AU171" s="14">
        <f>(AA171-AR171)/AC171</f>
        <v>1.1439088631561976</v>
      </c>
      <c r="AV171" s="14">
        <f>(AB171-AS171)/AC171*BI171</f>
        <v>0.16313511796362334</v>
      </c>
      <c r="AW171" s="14"/>
      <c r="AY171" s="245">
        <f>$AU171*AY$63</f>
        <v>8.189264254086611</v>
      </c>
      <c r="AZ171" s="13">
        <f t="shared" si="63"/>
        <v>9.100050657718695</v>
      </c>
      <c r="BA171" s="13">
        <f t="shared" si="63"/>
        <v>9.2952191727827103</v>
      </c>
      <c r="BB171" s="13">
        <f t="shared" si="63"/>
        <v>9.8807247179747648</v>
      </c>
      <c r="BC171" s="3">
        <f>AV171*$BC$63</f>
        <v>4117.85688550336</v>
      </c>
      <c r="BD171" s="3">
        <f>Y171/Y$66*BL$66/$BI$66*$BI171</f>
        <v>2756.4737629344127</v>
      </c>
      <c r="BE171" s="3">
        <f>W171/W$66*BM$66/$BI$66*$BI171</f>
        <v>157.46255511773489</v>
      </c>
      <c r="BF171" s="13">
        <f>$X171/X$10*BN$10/$BI$10*$BI171</f>
        <v>1.2894259415316243</v>
      </c>
      <c r="BG171" s="255">
        <v>0.76</v>
      </c>
      <c r="BH171" s="11"/>
      <c r="BI171" s="100">
        <v>58.24</v>
      </c>
      <c r="BJ171" s="11"/>
      <c r="BK171" s="11"/>
      <c r="BL171" s="11"/>
      <c r="BN171" s="99"/>
    </row>
    <row r="172" spans="1:66" x14ac:dyDescent="0.2">
      <c r="A172" t="s">
        <v>279</v>
      </c>
      <c r="B172" t="s">
        <v>446</v>
      </c>
      <c r="C172" t="s">
        <v>447</v>
      </c>
      <c r="D172" s="28">
        <v>45748</v>
      </c>
      <c r="E172" s="29">
        <v>0.63749999999999996</v>
      </c>
      <c r="F172" s="16">
        <v>-5964</v>
      </c>
      <c r="G172" s="16">
        <v>-1645</v>
      </c>
      <c r="H172">
        <v>750</v>
      </c>
      <c r="I172">
        <v>36</v>
      </c>
      <c r="J172">
        <v>2001</v>
      </c>
      <c r="K172">
        <v>50</v>
      </c>
      <c r="L172">
        <v>15</v>
      </c>
      <c r="M172">
        <v>400</v>
      </c>
      <c r="N172">
        <v>80</v>
      </c>
      <c r="O172">
        <v>400</v>
      </c>
      <c r="P172" s="22">
        <v>3.08</v>
      </c>
      <c r="Q172" s="22">
        <v>3.07</v>
      </c>
      <c r="R172" s="16">
        <v>5</v>
      </c>
      <c r="S172" s="16">
        <v>-2</v>
      </c>
      <c r="T172" s="16">
        <v>-16</v>
      </c>
      <c r="U172" s="15">
        <v>1.13454303435285</v>
      </c>
      <c r="V172" s="15">
        <v>2.8467444026835801E-3</v>
      </c>
      <c r="W172" s="15">
        <v>2.8112144197695201E-4</v>
      </c>
      <c r="X172" s="15">
        <v>0.27009133804138102</v>
      </c>
      <c r="Y172" s="15">
        <v>1.3953506389069201E-3</v>
      </c>
      <c r="Z172" s="24">
        <v>1.9372602423528899E-2</v>
      </c>
      <c r="AA172" s="25">
        <v>63328.088788131499</v>
      </c>
      <c r="AB172" s="25">
        <v>158.825625908029</v>
      </c>
      <c r="AC172" s="25">
        <v>55861.985924553199</v>
      </c>
      <c r="AD172" s="12">
        <v>1.4341400460249501E-2</v>
      </c>
      <c r="AE172" s="12">
        <v>2.5837742483960899E-2</v>
      </c>
      <c r="AF172" s="12">
        <v>5.0189092152865301E-2</v>
      </c>
      <c r="AG172" s="12">
        <v>7.2562551483052098E-3</v>
      </c>
      <c r="AH172" s="12">
        <v>4.21317551525415E-2</v>
      </c>
      <c r="AI172" s="12">
        <v>9.4830096596119004E-3</v>
      </c>
      <c r="AJ172" s="12">
        <v>4.3679329824944501E-3</v>
      </c>
      <c r="AK172" s="12">
        <v>1.29784873768862E-2</v>
      </c>
      <c r="AL172" s="12">
        <v>1.8375203099579102E-2</v>
      </c>
      <c r="AM172">
        <v>6</v>
      </c>
      <c r="AN172">
        <v>4</v>
      </c>
      <c r="AO172">
        <v>191201</v>
      </c>
      <c r="AP172">
        <v>974731</v>
      </c>
      <c r="AR172" s="16">
        <v>27</v>
      </c>
      <c r="AS172" s="16">
        <v>0.95</v>
      </c>
      <c r="AU172" s="14">
        <f>(AA172-AR172)/AC172</f>
        <v>1.1331693232966242</v>
      </c>
      <c r="AV172" s="14">
        <f>(AB172-AS172)/AC172*BI172</f>
        <v>0.16459630463732303</v>
      </c>
      <c r="AW172" s="14"/>
      <c r="AY172" s="245">
        <f>$AU172*AY$63</f>
        <v>8.1123796938650212</v>
      </c>
      <c r="AZ172" s="13">
        <f t="shared" si="63"/>
        <v>9.0146152179642929</v>
      </c>
      <c r="BA172" s="13">
        <f t="shared" si="63"/>
        <v>9.2079514016998498</v>
      </c>
      <c r="BB172" s="13">
        <f t="shared" si="63"/>
        <v>9.787959952906526</v>
      </c>
      <c r="BC172" s="3">
        <f>AV172*$BC$63</f>
        <v>4154.740161651428</v>
      </c>
      <c r="BD172" s="3">
        <f>Y172/Y$66*BL$66/$BI$66*$BI172</f>
        <v>2831.7686693766573</v>
      </c>
      <c r="BE172" s="3">
        <f>W172/W$66*BM$66/$BI$66*$BI172</f>
        <v>141.17362497141761</v>
      </c>
      <c r="BF172" s="13">
        <f>$X172/X$10*BN$10/$BI$10*$BI172</f>
        <v>1.2866753587758222</v>
      </c>
      <c r="BG172" s="255">
        <v>0.76</v>
      </c>
      <c r="BH172" s="11"/>
      <c r="BI172" s="100">
        <v>58.24</v>
      </c>
      <c r="BJ172" s="11"/>
      <c r="BK172" s="11"/>
      <c r="BL172" s="11"/>
      <c r="BN172" s="99"/>
    </row>
    <row r="173" spans="1:66" x14ac:dyDescent="0.2">
      <c r="A173" t="s">
        <v>279</v>
      </c>
      <c r="B173" t="s">
        <v>448</v>
      </c>
      <c r="C173" t="s">
        <v>449</v>
      </c>
      <c r="D173" s="28">
        <v>45748</v>
      </c>
      <c r="E173" s="29">
        <v>0.64444444444444449</v>
      </c>
      <c r="F173" s="16">
        <v>-5884</v>
      </c>
      <c r="G173" s="16">
        <v>-2251</v>
      </c>
      <c r="H173">
        <v>750</v>
      </c>
      <c r="I173">
        <v>36</v>
      </c>
      <c r="J173">
        <v>2001</v>
      </c>
      <c r="K173">
        <v>50</v>
      </c>
      <c r="L173">
        <v>15</v>
      </c>
      <c r="M173">
        <v>400</v>
      </c>
      <c r="N173">
        <v>80</v>
      </c>
      <c r="O173">
        <v>400</v>
      </c>
      <c r="P173" s="22">
        <v>3.07</v>
      </c>
      <c r="Q173" s="22">
        <v>3.07</v>
      </c>
      <c r="R173" s="16">
        <v>8</v>
      </c>
      <c r="S173" s="16">
        <v>2</v>
      </c>
      <c r="T173" s="16">
        <v>-17</v>
      </c>
      <c r="U173" s="15">
        <v>1.13025512979401</v>
      </c>
      <c r="V173" s="15">
        <v>2.7105227388977702E-3</v>
      </c>
      <c r="W173" s="15">
        <v>2.8929177048147799E-4</v>
      </c>
      <c r="X173" s="15">
        <v>0.271385290338652</v>
      </c>
      <c r="Y173" s="15">
        <v>1.7631152253696899E-3</v>
      </c>
      <c r="Z173" s="24">
        <v>1.8901438587699299E-2</v>
      </c>
      <c r="AA173" s="25">
        <v>63847.715409209603</v>
      </c>
      <c r="AB173" s="25">
        <v>153.05058117520301</v>
      </c>
      <c r="AC173" s="25">
        <v>56554.319791822803</v>
      </c>
      <c r="AD173" s="12">
        <v>1.7691356511660102E-2</v>
      </c>
      <c r="AE173" s="12">
        <v>2.6930419832952999E-2</v>
      </c>
      <c r="AF173" s="12">
        <v>4.4877702737123701E-2</v>
      </c>
      <c r="AG173" s="12">
        <v>7.6964455198529702E-3</v>
      </c>
      <c r="AH173" s="12">
        <v>9.7745053952416394E-2</v>
      </c>
      <c r="AI173" s="12">
        <v>1.62090527675527E-2</v>
      </c>
      <c r="AJ173" s="12">
        <v>3.9769051377518301E-3</v>
      </c>
      <c r="AK173" s="12">
        <v>1.19841460797564E-2</v>
      </c>
      <c r="AL173" s="12">
        <v>2.1622660248699702E-2</v>
      </c>
      <c r="AM173">
        <v>6</v>
      </c>
      <c r="AN173">
        <v>4</v>
      </c>
      <c r="AO173">
        <v>191201</v>
      </c>
      <c r="AP173">
        <v>974731</v>
      </c>
      <c r="AR173" s="16">
        <v>27</v>
      </c>
      <c r="AS173" s="16">
        <v>0.95</v>
      </c>
      <c r="AU173" s="14">
        <f>(AA173-AR173)/AC173</f>
        <v>1.1284852447016338</v>
      </c>
      <c r="AV173" s="14">
        <f>(AB173-AS173)/AC173*BI173</f>
        <v>0.156634150675872</v>
      </c>
      <c r="AW173" s="14"/>
      <c r="AY173" s="245">
        <f>$AU173*AY$63</f>
        <v>8.0788462904298477</v>
      </c>
      <c r="AZ173" s="13">
        <f t="shared" si="63"/>
        <v>8.977352325900025</v>
      </c>
      <c r="BA173" s="13">
        <f t="shared" si="63"/>
        <v>9.1698893335007767</v>
      </c>
      <c r="BB173" s="13">
        <f t="shared" si="63"/>
        <v>9.7475003563030338</v>
      </c>
      <c r="BC173" s="3">
        <f>AV173*$BC$63</f>
        <v>3953.7594597469492</v>
      </c>
      <c r="BD173" s="3">
        <f>Y173/Y$66*BL$66/$BI$66*$BI173</f>
        <v>3578.1217397900969</v>
      </c>
      <c r="BE173" s="3">
        <f>W173/W$66*BM$66/$BI$66*$BI173</f>
        <v>145.2766022615163</v>
      </c>
      <c r="BF173" s="13">
        <f>$X173/X$10*BN$10/$BI$10*$BI173</f>
        <v>1.2928395569630102</v>
      </c>
      <c r="BG173" s="255">
        <v>0.76</v>
      </c>
      <c r="BH173" s="11"/>
      <c r="BI173" s="100">
        <v>58.24</v>
      </c>
      <c r="BJ173" s="11"/>
      <c r="BK173" s="11"/>
      <c r="BL173" s="11"/>
      <c r="BN173" s="99"/>
    </row>
    <row r="174" spans="1:66" x14ac:dyDescent="0.2">
      <c r="A174" t="s">
        <v>279</v>
      </c>
      <c r="B174" t="s">
        <v>450</v>
      </c>
      <c r="C174" t="s">
        <v>451</v>
      </c>
      <c r="D174" s="28">
        <v>45748</v>
      </c>
      <c r="E174" s="29">
        <v>0.65069444444444446</v>
      </c>
      <c r="F174" s="16">
        <v>-5733</v>
      </c>
      <c r="G174" s="16">
        <v>-2268</v>
      </c>
      <c r="H174">
        <v>750</v>
      </c>
      <c r="I174">
        <v>36</v>
      </c>
      <c r="J174">
        <v>2001</v>
      </c>
      <c r="K174">
        <v>50</v>
      </c>
      <c r="L174">
        <v>15</v>
      </c>
      <c r="M174">
        <v>400</v>
      </c>
      <c r="N174">
        <v>80</v>
      </c>
      <c r="O174">
        <v>400</v>
      </c>
      <c r="P174" s="22">
        <v>3.07</v>
      </c>
      <c r="Q174" s="22">
        <v>3.08</v>
      </c>
      <c r="R174" s="16">
        <v>10</v>
      </c>
      <c r="S174" s="16">
        <v>3</v>
      </c>
      <c r="T174" s="16">
        <v>-18</v>
      </c>
      <c r="U174" s="15">
        <v>1.15125835084863</v>
      </c>
      <c r="V174" s="15">
        <v>2.8105249029548298E-3</v>
      </c>
      <c r="W174" s="15">
        <v>2.8375871775099498E-4</v>
      </c>
      <c r="X174" s="15">
        <v>0.27273757824016098</v>
      </c>
      <c r="Y174" s="15">
        <v>1.333371370148E-3</v>
      </c>
      <c r="Z174" s="24">
        <v>1.85745482418831E-2</v>
      </c>
      <c r="AA174" s="25">
        <v>64608.301233235703</v>
      </c>
      <c r="AB174" s="25">
        <v>157.750617300952</v>
      </c>
      <c r="AC174" s="25">
        <v>56166.465270492401</v>
      </c>
      <c r="AD174" s="12">
        <v>1.43418065257739E-2</v>
      </c>
      <c r="AE174" s="12">
        <v>1.24058440290739E-2</v>
      </c>
      <c r="AF174" s="12">
        <v>4.09288073365583E-2</v>
      </c>
      <c r="AG174" s="12">
        <v>8.3873385763163794E-3</v>
      </c>
      <c r="AH174" s="12">
        <v>3.2749007515527201E-2</v>
      </c>
      <c r="AI174" s="12">
        <v>9.9448343128760597E-3</v>
      </c>
      <c r="AJ174" s="12">
        <v>5.2039113730856703E-3</v>
      </c>
      <c r="AK174" s="12">
        <v>8.97054012584147E-3</v>
      </c>
      <c r="AL174" s="12">
        <v>1.9429637119288599E-2</v>
      </c>
      <c r="AM174">
        <v>6</v>
      </c>
      <c r="AN174">
        <v>4</v>
      </c>
      <c r="AO174">
        <v>191201</v>
      </c>
      <c r="AP174">
        <v>974731</v>
      </c>
      <c r="AR174" s="16">
        <v>27</v>
      </c>
      <c r="AS174" s="16">
        <v>0.95</v>
      </c>
      <c r="AU174" s="14">
        <f>(AA174-AR174)/AC174</f>
        <v>1.1498195751186806</v>
      </c>
      <c r="AV174" s="14">
        <f>(AB174-AS174)/AC174*BI174</f>
        <v>0.16258932990759287</v>
      </c>
      <c r="AW174" s="14"/>
      <c r="AY174" s="245">
        <f>$AU174*AY$63</f>
        <v>8.2315791479995841</v>
      </c>
      <c r="AZ174" s="13">
        <f t="shared" si="63"/>
        <v>9.1470716923607132</v>
      </c>
      <c r="BA174" s="13">
        <f t="shared" si="63"/>
        <v>9.3432486661523821</v>
      </c>
      <c r="BB174" s="13">
        <f t="shared" si="63"/>
        <v>9.9317795875273944</v>
      </c>
      <c r="BC174" s="3">
        <f>AV174*$BC$63</f>
        <v>4104.0801025972305</v>
      </c>
      <c r="BD174" s="3">
        <f>Y174/Y$66*BL$66/$BI$66*$BI174</f>
        <v>2705.9859832699772</v>
      </c>
      <c r="BE174" s="3">
        <f>W174/W$66*BM$66/$BI$66*$BI174</f>
        <v>142.49801267536753</v>
      </c>
      <c r="BF174" s="13">
        <f>$X174/X$10*BN$10/$BI$10*$BI174</f>
        <v>1.2992816573778545</v>
      </c>
      <c r="BG174" s="255">
        <v>0.76</v>
      </c>
      <c r="BH174" s="11"/>
      <c r="BI174" s="100">
        <v>58.24</v>
      </c>
      <c r="BJ174" s="11"/>
      <c r="BK174" s="11"/>
      <c r="BL174" s="11"/>
      <c r="BN174" s="99"/>
    </row>
    <row r="175" spans="1:66" x14ac:dyDescent="0.2">
      <c r="D175" s="28"/>
      <c r="E175" s="29"/>
      <c r="U175" s="15"/>
      <c r="V175" s="15"/>
      <c r="W175" s="15"/>
      <c r="X175" s="15"/>
      <c r="Y175" s="15"/>
      <c r="Z175" s="24"/>
      <c r="AA175" s="25"/>
      <c r="AB175" s="25"/>
      <c r="AC175" s="25"/>
      <c r="AM175"/>
      <c r="AN175"/>
      <c r="AO175"/>
      <c r="AP175"/>
      <c r="AR175" s="16"/>
      <c r="AS175" s="16"/>
      <c r="AU175" s="14"/>
      <c r="AV175" s="14"/>
      <c r="AW175" s="14"/>
      <c r="AY175" s="245"/>
      <c r="AZ175" s="13"/>
      <c r="BA175" s="13"/>
      <c r="BB175" s="13"/>
      <c r="BC175" s="3">
        <f>AVERAGE(BC170:BC174)</f>
        <v>4044.5117427818527</v>
      </c>
      <c r="BD175" s="3">
        <f>STDEV(BC170:BC174)</f>
        <v>114.604518385489</v>
      </c>
      <c r="BE175" s="179">
        <f>BC175/10000</f>
        <v>0.40445117427818528</v>
      </c>
      <c r="BF175" s="179">
        <f>BD175/10000</f>
        <v>1.14604518385489E-2</v>
      </c>
      <c r="BH175" s="11"/>
      <c r="BI175" s="100"/>
      <c r="BJ175" s="11"/>
      <c r="BK175" s="11"/>
      <c r="BL175" s="11"/>
      <c r="BN175" s="99"/>
    </row>
    <row r="176" spans="1:66" s="140" customFormat="1" x14ac:dyDescent="0.2">
      <c r="A176" s="140" t="s">
        <v>279</v>
      </c>
      <c r="B176" s="140" t="s">
        <v>452</v>
      </c>
      <c r="C176" s="140" t="s">
        <v>453</v>
      </c>
      <c r="D176" s="141">
        <v>45748</v>
      </c>
      <c r="E176" s="142">
        <v>0.65763888888888888</v>
      </c>
      <c r="F176" s="144">
        <v>-3882</v>
      </c>
      <c r="G176" s="144">
        <v>6482</v>
      </c>
      <c r="H176" s="140">
        <v>750</v>
      </c>
      <c r="I176" s="140">
        <v>36</v>
      </c>
      <c r="J176" s="140">
        <v>2001</v>
      </c>
      <c r="K176" s="140">
        <v>50</v>
      </c>
      <c r="L176" s="140">
        <v>15</v>
      </c>
      <c r="M176" s="140">
        <v>400</v>
      </c>
      <c r="N176" s="140">
        <v>80</v>
      </c>
      <c r="O176" s="140">
        <v>400</v>
      </c>
      <c r="P176" s="143">
        <v>3.07</v>
      </c>
      <c r="Q176" s="143">
        <v>3.07</v>
      </c>
      <c r="R176" s="144">
        <v>9</v>
      </c>
      <c r="S176" s="144">
        <v>7</v>
      </c>
      <c r="T176" s="144">
        <v>-16</v>
      </c>
      <c r="U176" s="145">
        <v>9.7102934627777695E-4</v>
      </c>
      <c r="V176" s="145">
        <v>3.4396597285190302E-5</v>
      </c>
      <c r="W176" s="145">
        <v>1.45693911438803E-5</v>
      </c>
      <c r="X176" s="145">
        <v>12.1397532568716</v>
      </c>
      <c r="Y176" s="145">
        <v>0</v>
      </c>
      <c r="Z176" s="145">
        <v>1.7859898674077199E-2</v>
      </c>
      <c r="AA176" s="146">
        <v>26.7641330441181</v>
      </c>
      <c r="AB176" s="164">
        <v>0.95000002417999996</v>
      </c>
      <c r="AC176" s="146">
        <v>27603.385932889199</v>
      </c>
      <c r="AD176" s="147">
        <v>7.8094620501432704E-2</v>
      </c>
      <c r="AE176" s="147">
        <v>0.161881145332609</v>
      </c>
      <c r="AF176" s="147">
        <v>0.203357016679171</v>
      </c>
      <c r="AG176" s="147">
        <v>6.0184215745228099E-3</v>
      </c>
      <c r="AH176" s="147" t="s">
        <v>421</v>
      </c>
      <c r="AI176" s="147">
        <v>8.1793921696095302E-3</v>
      </c>
      <c r="AJ176" s="147">
        <v>7.2408919335431393E-2</v>
      </c>
      <c r="AK176" s="147">
        <v>0.16363823355472801</v>
      </c>
      <c r="AL176" s="147">
        <v>6.7482705435393097E-3</v>
      </c>
      <c r="AM176" s="140">
        <v>6</v>
      </c>
      <c r="AN176" s="140">
        <v>4</v>
      </c>
      <c r="AO176" s="140">
        <v>191201</v>
      </c>
      <c r="AP176" s="140">
        <v>974731</v>
      </c>
      <c r="AQ176" s="148"/>
      <c r="AR176" s="144">
        <v>27</v>
      </c>
      <c r="AS176" s="144">
        <v>0.95</v>
      </c>
      <c r="AT176" s="148"/>
      <c r="AU176" s="149">
        <f>(AA176-AR176)/AC176</f>
        <v>-8.5448559265646488E-6</v>
      </c>
      <c r="AV176" s="149">
        <f>(AB176-AS176)/AC176*BI176</f>
        <v>3.5039179702154525E-11</v>
      </c>
      <c r="AW176" s="149"/>
      <c r="AY176" s="245">
        <f>$AU176*AY$63</f>
        <v>-6.1172778225236088E-5</v>
      </c>
      <c r="AZ176" s="150">
        <f t="shared" ref="AZ176:BB176" si="64">$AU176*AZ$63</f>
        <v>-6.7976238579094212E-5</v>
      </c>
      <c r="BA176" s="150">
        <f t="shared" si="64"/>
        <v>-6.9434122940635224E-5</v>
      </c>
      <c r="BB176" s="150">
        <f t="shared" si="64"/>
        <v>-7.3807776025258315E-5</v>
      </c>
      <c r="BC176" s="146">
        <f>AV176*$BC$63</f>
        <v>8.844590251320396E-7</v>
      </c>
      <c r="BD176" s="146">
        <f>Y176/Y$66*BL$66/$BI$66*$BI176</f>
        <v>0</v>
      </c>
      <c r="BE176" s="146">
        <f>W176/W$66*BM$66/$BI$66*$BI176</f>
        <v>5.0250411502573966</v>
      </c>
      <c r="BF176" s="150">
        <f>$X176/X$10*BN$10/$BI$10*$BI176</f>
        <v>39.719777970912553</v>
      </c>
      <c r="BH176" s="148"/>
      <c r="BI176" s="151">
        <v>40</v>
      </c>
      <c r="BJ176" s="148"/>
      <c r="BK176" s="148"/>
      <c r="BL176" s="148"/>
      <c r="BN176" s="151"/>
    </row>
    <row r="177" spans="1:66" x14ac:dyDescent="0.2">
      <c r="D177" s="28"/>
      <c r="E177" s="29"/>
      <c r="U177" s="15"/>
      <c r="V177" s="15"/>
      <c r="W177" s="15"/>
      <c r="X177" s="15"/>
      <c r="Y177" s="15"/>
      <c r="Z177" s="24"/>
      <c r="AA177" s="25"/>
      <c r="AB177" s="25"/>
      <c r="AC177" s="25"/>
      <c r="AM177"/>
      <c r="AN177"/>
      <c r="AO177"/>
      <c r="AP177"/>
      <c r="AR177" s="16"/>
      <c r="AS177" s="16"/>
      <c r="AU177" s="14"/>
      <c r="AV177" s="14"/>
      <c r="AW177" s="14"/>
      <c r="AY177" s="245"/>
      <c r="AZ177" s="13"/>
      <c r="BA177" s="13"/>
      <c r="BB177" s="13"/>
      <c r="BC177" s="3"/>
      <c r="BD177" s="3"/>
      <c r="BE177" s="3"/>
      <c r="BF177" s="13"/>
      <c r="BH177" s="11"/>
      <c r="BI177" s="100"/>
      <c r="BJ177" s="11"/>
      <c r="BK177" s="11"/>
      <c r="BL177" s="11"/>
      <c r="BN177" s="99"/>
    </row>
    <row r="178" spans="1:66" x14ac:dyDescent="0.2">
      <c r="A178" t="s">
        <v>279</v>
      </c>
      <c r="B178" t="s">
        <v>454</v>
      </c>
      <c r="C178" t="s">
        <v>455</v>
      </c>
      <c r="D178" s="28">
        <v>45748</v>
      </c>
      <c r="E178" s="29">
        <v>0.68958333333333333</v>
      </c>
      <c r="F178" s="16">
        <v>-159</v>
      </c>
      <c r="G178" s="16">
        <v>-2560</v>
      </c>
      <c r="H178">
        <v>750</v>
      </c>
      <c r="I178">
        <v>36</v>
      </c>
      <c r="J178">
        <v>2001</v>
      </c>
      <c r="K178">
        <v>50</v>
      </c>
      <c r="L178">
        <v>15</v>
      </c>
      <c r="M178">
        <v>400</v>
      </c>
      <c r="N178">
        <v>80</v>
      </c>
      <c r="O178">
        <v>400</v>
      </c>
      <c r="P178" s="22">
        <v>3.07</v>
      </c>
      <c r="Q178" s="22">
        <v>3.06</v>
      </c>
      <c r="R178" s="16">
        <v>-7</v>
      </c>
      <c r="S178" s="16">
        <v>8</v>
      </c>
      <c r="T178" s="16">
        <v>-16</v>
      </c>
      <c r="U178" s="15">
        <v>0.89149018815353498</v>
      </c>
      <c r="V178" s="15">
        <v>3.9281576513531102E-3</v>
      </c>
      <c r="W178" s="15">
        <v>1.2990205051696799E-4</v>
      </c>
      <c r="X178" s="15">
        <v>4.2320495716480097E-2</v>
      </c>
      <c r="Y178" s="15">
        <v>4.48434992386328E-4</v>
      </c>
      <c r="Z178" s="24">
        <v>1.9650203219990801E-2</v>
      </c>
      <c r="AA178" s="25">
        <v>65285.413041666201</v>
      </c>
      <c r="AB178" s="25">
        <v>287.50207196542902</v>
      </c>
      <c r="AC178" s="25">
        <v>73251.968139027595</v>
      </c>
      <c r="AD178" s="12">
        <v>1.7201538261897301E-2</v>
      </c>
      <c r="AE178" s="12">
        <v>6.3917383134642805E-2</v>
      </c>
      <c r="AF178" s="12">
        <v>9.0819319306974094E-2</v>
      </c>
      <c r="AG178" s="12">
        <v>3.3327880565137301E-3</v>
      </c>
      <c r="AH178" s="12">
        <v>5.7815055644323203E-2</v>
      </c>
      <c r="AI178" s="12">
        <v>2.8217999961336698E-2</v>
      </c>
      <c r="AJ178" s="12">
        <v>1.18366615592867E-2</v>
      </c>
      <c r="AK178" s="12">
        <v>5.9914563275346298E-2</v>
      </c>
      <c r="AL178" s="12">
        <v>5.34585035750949E-3</v>
      </c>
      <c r="AM178">
        <v>6</v>
      </c>
      <c r="AN178">
        <v>4</v>
      </c>
      <c r="AO178">
        <v>191201</v>
      </c>
      <c r="AP178">
        <v>974731</v>
      </c>
      <c r="AR178" s="227">
        <v>108.770444350029</v>
      </c>
      <c r="AS178" s="16">
        <v>1.5500000622479999</v>
      </c>
      <c r="AU178" s="14">
        <f>(AA178-AR178)/AC178</f>
        <v>0.88975960992085612</v>
      </c>
      <c r="AV178" s="14">
        <f>(AB178-AS178)/AC178*BI178</f>
        <v>0.27360876750307639</v>
      </c>
      <c r="AW178" s="14"/>
      <c r="AY178" s="245">
        <f>$AU178*AY$63</f>
        <v>6.3698051505174549</v>
      </c>
      <c r="AZ178" s="13">
        <f t="shared" ref="AZ178:BB182" si="65">$AU178*AZ$63</f>
        <v>7.0782365486106142</v>
      </c>
      <c r="BA178" s="13">
        <f t="shared" si="65"/>
        <v>7.2300432767734337</v>
      </c>
      <c r="BB178" s="13">
        <f t="shared" si="65"/>
        <v>7.6854634612618939</v>
      </c>
      <c r="BC178" s="3">
        <f>AV178*$BC$63</f>
        <v>6906.4329082586864</v>
      </c>
      <c r="BD178" s="3">
        <f>Y178/Y$66*BL$66/$BI$66*$BI178</f>
        <v>1095.2382552807239</v>
      </c>
      <c r="BE178" s="3">
        <f>W178/W$66*BM$66/$BI$66*$BI178</f>
        <v>78.507345787747198</v>
      </c>
      <c r="BF178" s="13">
        <f>$X178/X$10*BN$10/$BI$10*$BI178</f>
        <v>0.24262959162524786</v>
      </c>
      <c r="BG178" s="255">
        <v>0.54</v>
      </c>
      <c r="BH178" s="11"/>
      <c r="BI178" s="100">
        <v>70.09</v>
      </c>
      <c r="BJ178" s="11"/>
      <c r="BK178" s="11"/>
      <c r="BL178" s="11"/>
      <c r="BN178" s="99"/>
    </row>
    <row r="179" spans="1:66" x14ac:dyDescent="0.2">
      <c r="A179" t="s">
        <v>279</v>
      </c>
      <c r="B179" t="s">
        <v>456</v>
      </c>
      <c r="C179" t="s">
        <v>457</v>
      </c>
      <c r="D179" s="28">
        <v>45748</v>
      </c>
      <c r="E179" s="29">
        <v>0.6958333333333333</v>
      </c>
      <c r="F179" s="16">
        <v>-10</v>
      </c>
      <c r="G179" s="16">
        <v>-2792</v>
      </c>
      <c r="H179">
        <v>750</v>
      </c>
      <c r="I179">
        <v>36</v>
      </c>
      <c r="J179">
        <v>2001</v>
      </c>
      <c r="K179">
        <v>50</v>
      </c>
      <c r="L179">
        <v>15</v>
      </c>
      <c r="M179">
        <v>400</v>
      </c>
      <c r="N179">
        <v>80</v>
      </c>
      <c r="O179">
        <v>400</v>
      </c>
      <c r="P179" s="22">
        <v>3.06</v>
      </c>
      <c r="Q179" s="22">
        <v>3.06</v>
      </c>
      <c r="R179" s="16">
        <v>-6</v>
      </c>
      <c r="S179" s="16">
        <v>10</v>
      </c>
      <c r="T179" s="16">
        <v>-15</v>
      </c>
      <c r="U179" s="15">
        <v>0.97672717154579203</v>
      </c>
      <c r="V179" s="15">
        <v>2.7914524813469899E-3</v>
      </c>
      <c r="W179" s="15">
        <v>1.3139459121913301E-4</v>
      </c>
      <c r="X179" s="15">
        <v>4.32140330747324E-2</v>
      </c>
      <c r="Y179" s="15">
        <v>3.3521410981031901E-4</v>
      </c>
      <c r="Z179" s="24">
        <v>2.07526208907188E-2</v>
      </c>
      <c r="AA179" s="25">
        <v>70115.336433099103</v>
      </c>
      <c r="AB179" s="25">
        <v>200.42599939508901</v>
      </c>
      <c r="AC179" s="25">
        <v>71790.8427649613</v>
      </c>
      <c r="AD179" s="12">
        <v>1.09536775122334E-2</v>
      </c>
      <c r="AE179" s="12">
        <v>3.1116019632964901E-2</v>
      </c>
      <c r="AF179" s="12">
        <v>7.0129483348181795E-2</v>
      </c>
      <c r="AG179" s="12">
        <v>4.5121525462283197E-3</v>
      </c>
      <c r="AH179" s="12">
        <v>4.0927491074068199E-2</v>
      </c>
      <c r="AI179" s="12">
        <v>2.0877402216900799E-2</v>
      </c>
      <c r="AJ179" s="12">
        <v>9.0482826235617902E-3</v>
      </c>
      <c r="AK179" s="12">
        <v>3.2566180650931399E-2</v>
      </c>
      <c r="AL179" s="12">
        <v>2.6036278329254598E-3</v>
      </c>
      <c r="AM179">
        <v>6</v>
      </c>
      <c r="AN179">
        <v>4</v>
      </c>
      <c r="AO179">
        <v>191201</v>
      </c>
      <c r="AP179">
        <v>974731</v>
      </c>
      <c r="AR179" s="227">
        <v>108.770444350029</v>
      </c>
      <c r="AS179" s="16">
        <v>1.5500000622479999</v>
      </c>
      <c r="AU179" s="14">
        <f>(AA179-AR179)/AC179</f>
        <v>0.97514617871176368</v>
      </c>
      <c r="AV179" s="14">
        <f>(AB179-AS179)/AC179*BI179</f>
        <v>0.19416430085484515</v>
      </c>
      <c r="AW179" s="14"/>
      <c r="AY179" s="245">
        <f>$AU179*AY$63</f>
        <v>6.9810891418392407</v>
      </c>
      <c r="AZ179" s="13">
        <f t="shared" si="65"/>
        <v>7.757505786320805</v>
      </c>
      <c r="BA179" s="13">
        <f t="shared" si="65"/>
        <v>7.9238807815668535</v>
      </c>
      <c r="BB179" s="13">
        <f t="shared" si="65"/>
        <v>8.4230057673050034</v>
      </c>
      <c r="BC179" s="3">
        <f>AV179*$BC$63</f>
        <v>4901.0955652869025</v>
      </c>
      <c r="BD179" s="3">
        <f>Y179/Y$66*BL$66/$BI$66*$BI179</f>
        <v>818.71246224657511</v>
      </c>
      <c r="BE179" s="3">
        <f>W179/W$66*BM$66/$BI$66*$BI179</f>
        <v>79.409374728328487</v>
      </c>
      <c r="BF179" s="13">
        <f>$X179/X$10*BN$10/$BI$10*$BI179</f>
        <v>0.24775237198649572</v>
      </c>
      <c r="BG179" s="255">
        <v>0.54</v>
      </c>
      <c r="BH179" s="11"/>
      <c r="BI179" s="100">
        <v>70.09</v>
      </c>
      <c r="BJ179" s="11"/>
      <c r="BK179" s="11"/>
      <c r="BL179" s="11"/>
      <c r="BN179" s="99"/>
    </row>
    <row r="180" spans="1:66" x14ac:dyDescent="0.2">
      <c r="A180" t="s">
        <v>279</v>
      </c>
      <c r="B180" t="s">
        <v>458</v>
      </c>
      <c r="C180" t="s">
        <v>459</v>
      </c>
      <c r="D180" s="28">
        <v>45748</v>
      </c>
      <c r="E180" s="29">
        <v>0.70277777777777772</v>
      </c>
      <c r="F180" s="16">
        <v>-220</v>
      </c>
      <c r="G180" s="16">
        <v>-3056</v>
      </c>
      <c r="H180">
        <v>750</v>
      </c>
      <c r="I180">
        <v>36</v>
      </c>
      <c r="J180">
        <v>2001</v>
      </c>
      <c r="K180">
        <v>50</v>
      </c>
      <c r="L180">
        <v>15</v>
      </c>
      <c r="M180">
        <v>400</v>
      </c>
      <c r="N180">
        <v>80</v>
      </c>
      <c r="O180">
        <v>400</v>
      </c>
      <c r="P180" s="22">
        <v>3.06</v>
      </c>
      <c r="Q180" s="22">
        <v>3.07</v>
      </c>
      <c r="R180" s="16">
        <v>-8</v>
      </c>
      <c r="S180" s="16">
        <v>13</v>
      </c>
      <c r="T180" s="16">
        <v>-12</v>
      </c>
      <c r="U180" s="15">
        <v>0.99573018635539401</v>
      </c>
      <c r="V180" s="15">
        <v>2.4948619681618598E-3</v>
      </c>
      <c r="W180" s="15">
        <v>1.3504234398507901E-4</v>
      </c>
      <c r="X180" s="15">
        <v>4.3867310092599497E-2</v>
      </c>
      <c r="Y180" s="15">
        <v>3.3403129048046801E-4</v>
      </c>
      <c r="Z180" s="24">
        <v>2.0623032365072999E-2</v>
      </c>
      <c r="AA180" s="25">
        <v>71784.124429115793</v>
      </c>
      <c r="AB180" s="25">
        <v>179.8758029654</v>
      </c>
      <c r="AC180" s="25">
        <v>72106.855312839398</v>
      </c>
      <c r="AD180" s="12">
        <v>1.0933553838533399E-2</v>
      </c>
      <c r="AE180" s="12">
        <v>1.63092899760706E-2</v>
      </c>
      <c r="AF180" s="12">
        <v>4.5020247655014001E-2</v>
      </c>
      <c r="AG180" s="12">
        <v>3.5002506959129101E-3</v>
      </c>
      <c r="AH180" s="12">
        <v>7.9063559649863099E-2</v>
      </c>
      <c r="AI180" s="12">
        <v>2.1840292916992E-2</v>
      </c>
      <c r="AJ180" s="12">
        <v>4.6109900520532997E-3</v>
      </c>
      <c r="AK180" s="12">
        <v>1.5217329519910901E-2</v>
      </c>
      <c r="AL180" s="12">
        <v>6.3269493098784702E-3</v>
      </c>
      <c r="AM180">
        <v>6</v>
      </c>
      <c r="AN180">
        <v>4</v>
      </c>
      <c r="AO180">
        <v>191201</v>
      </c>
      <c r="AP180">
        <v>974731</v>
      </c>
      <c r="AR180" s="227">
        <v>108.770444350029</v>
      </c>
      <c r="AS180" s="16">
        <v>1.5500000622479999</v>
      </c>
      <c r="AU180" s="14">
        <f>(AA180-AR180)/AC180</f>
        <v>0.99401580714896609</v>
      </c>
      <c r="AV180" s="14">
        <f>(AB180-AS180)/AC180*BI180</f>
        <v>0.17333796448694067</v>
      </c>
      <c r="AW180" s="14"/>
      <c r="AY180" s="245">
        <f>$AU180*AY$63</f>
        <v>7.1161771533284721</v>
      </c>
      <c r="AZ180" s="13">
        <f t="shared" si="65"/>
        <v>7.9076178976974818</v>
      </c>
      <c r="BA180" s="13">
        <f t="shared" si="65"/>
        <v>8.0772123429194114</v>
      </c>
      <c r="BB180" s="13">
        <f t="shared" si="65"/>
        <v>8.5859956785852045</v>
      </c>
      <c r="BC180" s="3">
        <f>AV180*$BC$63</f>
        <v>4375.3971523215978</v>
      </c>
      <c r="BD180" s="3">
        <f>Y180/Y$66*BL$66/$BI$66*$BI180</f>
        <v>815.82359540715993</v>
      </c>
      <c r="BE180" s="3">
        <f>W180/W$66*BM$66/$BI$66*$BI180</f>
        <v>81.613923360198825</v>
      </c>
      <c r="BF180" s="13">
        <f>$X180/X$10*BN$10/$BI$10*$BI180</f>
        <v>0.25149770467647953</v>
      </c>
      <c r="BG180" s="255">
        <v>0.54</v>
      </c>
      <c r="BH180" s="11"/>
      <c r="BI180" s="100">
        <v>70.09</v>
      </c>
      <c r="BJ180" s="11"/>
      <c r="BK180" s="11"/>
      <c r="BL180" s="11"/>
      <c r="BN180" s="99"/>
    </row>
    <row r="181" spans="1:66" x14ac:dyDescent="0.2">
      <c r="A181" t="s">
        <v>279</v>
      </c>
      <c r="B181" t="s">
        <v>460</v>
      </c>
      <c r="C181" t="s">
        <v>461</v>
      </c>
      <c r="D181" s="28">
        <v>45748</v>
      </c>
      <c r="E181" s="29">
        <v>0.70902777777777781</v>
      </c>
      <c r="F181" s="16">
        <v>-329</v>
      </c>
      <c r="G181" s="16">
        <v>-2182</v>
      </c>
      <c r="H181">
        <v>750</v>
      </c>
      <c r="I181">
        <v>36</v>
      </c>
      <c r="J181">
        <v>2001</v>
      </c>
      <c r="K181">
        <v>50</v>
      </c>
      <c r="L181">
        <v>15</v>
      </c>
      <c r="M181">
        <v>400</v>
      </c>
      <c r="N181">
        <v>80</v>
      </c>
      <c r="O181">
        <v>400</v>
      </c>
      <c r="P181" s="22">
        <v>3.06</v>
      </c>
      <c r="Q181" s="22">
        <v>3.06</v>
      </c>
      <c r="R181" s="16">
        <v>-10</v>
      </c>
      <c r="S181" s="16">
        <v>5</v>
      </c>
      <c r="T181" s="16">
        <v>-16</v>
      </c>
      <c r="U181" s="15">
        <v>0.95401970696768001</v>
      </c>
      <c r="V181" s="15">
        <v>2.4089477942031501E-3</v>
      </c>
      <c r="W181" s="15">
        <v>1.3102688250630999E-4</v>
      </c>
      <c r="X181" s="15">
        <v>4.2215112915122803E-2</v>
      </c>
      <c r="Y181" s="15">
        <v>3.7670286026487499E-4</v>
      </c>
      <c r="Z181" s="24">
        <v>2.1466400928135902E-2</v>
      </c>
      <c r="AA181" s="25">
        <v>69933.801165140496</v>
      </c>
      <c r="AB181" s="25">
        <v>176.65077525773199</v>
      </c>
      <c r="AC181" s="25">
        <v>73331.270057105197</v>
      </c>
      <c r="AD181" s="12">
        <v>1.5396534825156899E-2</v>
      </c>
      <c r="AE181" s="12">
        <v>2.2621516835349399E-2</v>
      </c>
      <c r="AF181" s="12">
        <v>4.24228696461195E-2</v>
      </c>
      <c r="AG181" s="12">
        <v>4.93604974995981E-3</v>
      </c>
      <c r="AH181" s="12">
        <v>5.7618856182373897E-2</v>
      </c>
      <c r="AI181" s="12">
        <v>2.20290702863822E-2</v>
      </c>
      <c r="AJ181" s="12">
        <v>7.5976383863049397E-3</v>
      </c>
      <c r="AK181" s="12">
        <v>2.4245842474016101E-2</v>
      </c>
      <c r="AL181" s="12">
        <v>8.0469183209165903E-3</v>
      </c>
      <c r="AM181">
        <v>6</v>
      </c>
      <c r="AN181">
        <v>4</v>
      </c>
      <c r="AO181">
        <v>191201</v>
      </c>
      <c r="AP181">
        <v>974731</v>
      </c>
      <c r="AR181" s="227">
        <v>108.770444350029</v>
      </c>
      <c r="AS181" s="16">
        <v>1.5500000622479999</v>
      </c>
      <c r="AU181" s="14">
        <f>(AA181-AR181)/AC181</f>
        <v>0.95218630014747707</v>
      </c>
      <c r="AV181" s="14">
        <f>(AB181-AS181)/AC181*BI181</f>
        <v>0.16736125426293963</v>
      </c>
      <c r="AW181" s="14"/>
      <c r="AY181" s="245">
        <f>$AU181*AY$63</f>
        <v>6.8167189556638341</v>
      </c>
      <c r="AZ181" s="13">
        <f t="shared" si="65"/>
        <v>7.5748548210563209</v>
      </c>
      <c r="BA181" s="13">
        <f t="shared" si="65"/>
        <v>7.7373125064975676</v>
      </c>
      <c r="BB181" s="13">
        <f t="shared" si="65"/>
        <v>8.2246855628213105</v>
      </c>
      <c r="BC181" s="3">
        <f>AV181*$BC$63</f>
        <v>4224.5330241327856</v>
      </c>
      <c r="BD181" s="3">
        <f>Y181/Y$66*BL$66/$BI$66*$BI181</f>
        <v>920.0427942525987</v>
      </c>
      <c r="BE181" s="3">
        <f>W181/W$66*BM$66/$BI$66*$BI181</f>
        <v>79.187147019436438</v>
      </c>
      <c r="BF181" s="13">
        <f>$X181/X$10*BN$10/$BI$10*$BI181</f>
        <v>0.24202541661205942</v>
      </c>
      <c r="BG181" s="255">
        <v>0.54</v>
      </c>
      <c r="BH181" s="11"/>
      <c r="BI181" s="100">
        <v>70.09</v>
      </c>
      <c r="BJ181" s="11"/>
      <c r="BK181" s="11"/>
      <c r="BL181" s="11"/>
      <c r="BN181" s="99"/>
    </row>
    <row r="182" spans="1:66" x14ac:dyDescent="0.2">
      <c r="A182" t="s">
        <v>279</v>
      </c>
      <c r="B182" t="s">
        <v>462</v>
      </c>
      <c r="C182" t="s">
        <v>463</v>
      </c>
      <c r="D182" s="28">
        <v>45748</v>
      </c>
      <c r="E182" s="29">
        <v>0.71527777777777779</v>
      </c>
      <c r="F182" s="16">
        <v>-115</v>
      </c>
      <c r="G182" s="16">
        <v>-2154</v>
      </c>
      <c r="H182">
        <v>750</v>
      </c>
      <c r="I182">
        <v>36</v>
      </c>
      <c r="J182">
        <v>2001</v>
      </c>
      <c r="K182">
        <v>50</v>
      </c>
      <c r="L182">
        <v>15</v>
      </c>
      <c r="M182">
        <v>400</v>
      </c>
      <c r="N182">
        <v>80</v>
      </c>
      <c r="O182">
        <v>400</v>
      </c>
      <c r="P182" s="22">
        <v>3.05</v>
      </c>
      <c r="Q182" s="22">
        <v>3.06</v>
      </c>
      <c r="R182" s="16">
        <v>-8</v>
      </c>
      <c r="S182" s="16">
        <v>5</v>
      </c>
      <c r="T182" s="16">
        <v>-14</v>
      </c>
      <c r="U182" s="15">
        <v>0.93890407241801899</v>
      </c>
      <c r="V182" s="15">
        <v>2.4538334037783002E-3</v>
      </c>
      <c r="W182" s="15">
        <v>1.2656101487828599E-4</v>
      </c>
      <c r="X182" s="15">
        <v>4.2114715609632002E-2</v>
      </c>
      <c r="Y182" s="15">
        <v>3.8628296921606602E-4</v>
      </c>
      <c r="Z182" s="24">
        <v>2.08837833013652E-2</v>
      </c>
      <c r="AA182" s="25">
        <v>69744.258516448797</v>
      </c>
      <c r="AB182" s="25">
        <v>182.25082434643099</v>
      </c>
      <c r="AC182" s="25">
        <v>74288.246060260397</v>
      </c>
      <c r="AD182" s="12">
        <v>1.2350333237837701E-2</v>
      </c>
      <c r="AE182" s="12">
        <v>1.9436033086775099E-2</v>
      </c>
      <c r="AF182" s="12">
        <v>2.6528220250067298E-2</v>
      </c>
      <c r="AG182" s="12">
        <v>4.5064420118964398E-3</v>
      </c>
      <c r="AH182" s="12">
        <v>3.4876685686594397E-2</v>
      </c>
      <c r="AI182" s="12">
        <v>1.5304431049796599E-2</v>
      </c>
      <c r="AJ182" s="12">
        <v>1.0944256937603199E-2</v>
      </c>
      <c r="AK182" s="12">
        <v>1.5700379179920201E-2</v>
      </c>
      <c r="AL182" s="12">
        <v>4.4014109487464396E-3</v>
      </c>
      <c r="AM182">
        <v>6</v>
      </c>
      <c r="AN182">
        <v>4</v>
      </c>
      <c r="AO182">
        <v>191201</v>
      </c>
      <c r="AP182">
        <v>974731</v>
      </c>
      <c r="AR182" s="227">
        <v>108.770444350029</v>
      </c>
      <c r="AS182" s="16">
        <v>1.5500000622479999</v>
      </c>
      <c r="AU182" s="14">
        <f>(AA182-AR182)/AC182</f>
        <v>0.93736885395857306</v>
      </c>
      <c r="AV182" s="14">
        <f>(AB182-AS182)/AC182*BI182</f>
        <v>0.17048889219708674</v>
      </c>
      <c r="AW182" s="14"/>
      <c r="AY182" s="245">
        <f>$AU182*AY$63</f>
        <v>6.7106405902275883</v>
      </c>
      <c r="AZ182" s="13">
        <f t="shared" si="65"/>
        <v>7.4569787250839488</v>
      </c>
      <c r="BA182" s="13">
        <f t="shared" si="65"/>
        <v>7.6169083254103107</v>
      </c>
      <c r="BB182" s="13">
        <f t="shared" si="65"/>
        <v>8.096697126389401</v>
      </c>
      <c r="BC182" s="3">
        <f>AV182*$BC$63</f>
        <v>4303.4808654269027</v>
      </c>
      <c r="BD182" s="3">
        <f>Y182/Y$66*BL$66/$BI$66*$BI182</f>
        <v>943.44083854273379</v>
      </c>
      <c r="BE182" s="3">
        <f>W182/W$66*BM$66/$BI$66*$BI182</f>
        <v>76.488164111004281</v>
      </c>
      <c r="BF182" s="13">
        <f>$X182/X$10*BN$10/$BI$10*$BI182</f>
        <v>0.24144982417583893</v>
      </c>
      <c r="BG182" s="255">
        <v>0.54</v>
      </c>
      <c r="BH182" s="11"/>
      <c r="BI182" s="100">
        <v>70.09</v>
      </c>
      <c r="BJ182" s="11"/>
      <c r="BK182" s="11"/>
      <c r="BL182" s="11"/>
      <c r="BN182" s="99"/>
    </row>
    <row r="183" spans="1:66" x14ac:dyDescent="0.2">
      <c r="D183" s="28"/>
      <c r="E183" s="29"/>
      <c r="U183" s="15"/>
      <c r="V183" s="15"/>
      <c r="W183" s="15"/>
      <c r="X183" s="15"/>
      <c r="Y183" s="15"/>
      <c r="Z183" s="24"/>
      <c r="AA183" s="25"/>
      <c r="AB183" s="25"/>
      <c r="AC183" s="25"/>
      <c r="AM183"/>
      <c r="AN183"/>
      <c r="AO183"/>
      <c r="AP183"/>
      <c r="AR183" s="227"/>
      <c r="AS183" s="16"/>
      <c r="AU183" s="14"/>
      <c r="AV183" s="14"/>
      <c r="AW183" s="14"/>
      <c r="AY183" s="245"/>
      <c r="AZ183" s="13"/>
      <c r="BA183" s="13"/>
      <c r="BB183" s="13"/>
      <c r="BC183" s="3">
        <f>AVERAGE(BC178:BC182)</f>
        <v>4942.1879030853761</v>
      </c>
      <c r="BD183" s="3">
        <f>STDEV(BC178:BC182)</f>
        <v>1129.6209520193365</v>
      </c>
      <c r="BE183" s="179">
        <f>BC183/10000</f>
        <v>0.4942187903085376</v>
      </c>
      <c r="BF183" s="179">
        <f>BD183/10000</f>
        <v>0.11296209520193365</v>
      </c>
      <c r="BH183" s="11"/>
      <c r="BI183" s="100"/>
      <c r="BJ183" s="11"/>
      <c r="BK183" s="11"/>
      <c r="BL183" s="11"/>
      <c r="BN183" s="99"/>
    </row>
    <row r="184" spans="1:66" x14ac:dyDescent="0.2">
      <c r="A184" t="s">
        <v>279</v>
      </c>
      <c r="B184" t="s">
        <v>464</v>
      </c>
      <c r="C184" t="s">
        <v>465</v>
      </c>
      <c r="D184" s="28">
        <v>45748</v>
      </c>
      <c r="E184" s="29">
        <v>0.72222222222222221</v>
      </c>
      <c r="F184" s="16">
        <v>4176</v>
      </c>
      <c r="G184" s="16">
        <v>-880</v>
      </c>
      <c r="H184">
        <v>750</v>
      </c>
      <c r="I184">
        <v>36</v>
      </c>
      <c r="J184">
        <v>2001</v>
      </c>
      <c r="K184">
        <v>50</v>
      </c>
      <c r="L184">
        <v>15</v>
      </c>
      <c r="M184">
        <v>400</v>
      </c>
      <c r="N184">
        <v>80</v>
      </c>
      <c r="O184">
        <v>400</v>
      </c>
      <c r="P184" s="22">
        <v>3.06</v>
      </c>
      <c r="Q184" s="22">
        <v>3.06</v>
      </c>
      <c r="R184" s="16">
        <v>-67</v>
      </c>
      <c r="S184" s="16">
        <v>1</v>
      </c>
      <c r="T184" s="16">
        <v>-19</v>
      </c>
      <c r="U184" s="15">
        <v>1.2404242259952201</v>
      </c>
      <c r="V184" s="15">
        <v>4.7878542762358096E-3</v>
      </c>
      <c r="W184" s="15">
        <v>1.1794346700343099E-4</v>
      </c>
      <c r="X184" s="15">
        <v>3.5815624556759899E-2</v>
      </c>
      <c r="Y184" s="15">
        <v>3.7477605521649501E-4</v>
      </c>
      <c r="Z184" s="24">
        <v>2.11030981548661E-2</v>
      </c>
      <c r="AA184" s="25">
        <v>88245.341918855993</v>
      </c>
      <c r="AB184" s="25">
        <v>340.62787806934398</v>
      </c>
      <c r="AC184" s="25">
        <v>71158.246986082595</v>
      </c>
      <c r="AD184" s="12">
        <v>1.18565747726777E-2</v>
      </c>
      <c r="AE184" s="12">
        <v>1.23578107602053E-2</v>
      </c>
      <c r="AF184" s="12">
        <v>6.2953749742365103E-2</v>
      </c>
      <c r="AG184" s="12">
        <v>6.8462408247828297E-3</v>
      </c>
      <c r="AH184" s="12">
        <v>8.3103030420358895E-2</v>
      </c>
      <c r="AI184" s="12">
        <v>2.6338480461261301E-2</v>
      </c>
      <c r="AJ184" s="12">
        <v>5.5269434117352599E-3</v>
      </c>
      <c r="AK184" s="12">
        <v>8.4429900231672E-3</v>
      </c>
      <c r="AL184" s="12">
        <v>7.0256038708631499E-3</v>
      </c>
      <c r="AM184">
        <v>6</v>
      </c>
      <c r="AN184">
        <v>4</v>
      </c>
      <c r="AO184">
        <v>191201</v>
      </c>
      <c r="AP184">
        <v>974731</v>
      </c>
      <c r="AR184" s="227">
        <v>108.770444350029</v>
      </c>
      <c r="AS184" s="16">
        <v>1.5500000622479999</v>
      </c>
      <c r="AU184" s="14">
        <f>(AA184-AR184)/AC184</f>
        <v>1.2385995328376211</v>
      </c>
      <c r="AV184" s="14">
        <f>(AB184-AS184)/AC184*BI184</f>
        <v>0.35052252918878601</v>
      </c>
      <c r="AW184" s="14"/>
      <c r="AY184" s="245">
        <f>$AU184*AY$63</f>
        <v>8.8671564720715672</v>
      </c>
      <c r="AZ184" s="13">
        <f t="shared" ref="AZ184:BB188" si="66">$AU184*AZ$63</f>
        <v>9.8533360973792838</v>
      </c>
      <c r="BA184" s="13">
        <f t="shared" si="66"/>
        <v>10.064660302802364</v>
      </c>
      <c r="BB184" s="13">
        <f t="shared" si="66"/>
        <v>10.698632919071613</v>
      </c>
      <c r="BC184" s="3">
        <f>AV184*$BC$63</f>
        <v>8847.8901928765063</v>
      </c>
      <c r="BD184" s="3">
        <f>Y184/Y$66*BL$66/$BI$66*$BI184</f>
        <v>960.65314024802365</v>
      </c>
      <c r="BE184" s="3">
        <f>W184/W$66*BM$66/$BI$66*$BI184</f>
        <v>74.808998168728692</v>
      </c>
      <c r="BF184" s="13">
        <f>$X184/X$10*BN$10/$BI$10*$BI184</f>
        <v>0.21550195310489981</v>
      </c>
      <c r="BG184" s="255">
        <v>0.42</v>
      </c>
      <c r="BH184" s="11"/>
      <c r="BI184" s="100">
        <v>73.56</v>
      </c>
      <c r="BJ184" s="11"/>
      <c r="BK184" s="11"/>
      <c r="BL184" s="11"/>
      <c r="BN184" s="99"/>
    </row>
    <row r="185" spans="1:66" x14ac:dyDescent="0.2">
      <c r="A185" t="s">
        <v>279</v>
      </c>
      <c r="B185" t="s">
        <v>466</v>
      </c>
      <c r="C185" t="s">
        <v>467</v>
      </c>
      <c r="D185" s="28">
        <v>45748</v>
      </c>
      <c r="E185" s="29">
        <v>0.72847222222222219</v>
      </c>
      <c r="F185" s="16">
        <v>4342</v>
      </c>
      <c r="G185" s="16">
        <v>-1176</v>
      </c>
      <c r="H185">
        <v>750</v>
      </c>
      <c r="I185">
        <v>36</v>
      </c>
      <c r="J185">
        <v>2001</v>
      </c>
      <c r="K185">
        <v>50</v>
      </c>
      <c r="L185">
        <v>15</v>
      </c>
      <c r="M185">
        <v>400</v>
      </c>
      <c r="N185">
        <v>80</v>
      </c>
      <c r="O185">
        <v>400</v>
      </c>
      <c r="P185" s="22">
        <v>3.07</v>
      </c>
      <c r="Q185" s="22">
        <v>3.06</v>
      </c>
      <c r="R185" s="16">
        <v>-67</v>
      </c>
      <c r="S185" s="16">
        <v>2</v>
      </c>
      <c r="T185" s="16">
        <v>-15</v>
      </c>
      <c r="U185" s="15">
        <v>1.2630444408797401</v>
      </c>
      <c r="V185" s="15">
        <v>5.0056746551728603E-3</v>
      </c>
      <c r="W185" s="15">
        <v>1.0256601189584501E-4</v>
      </c>
      <c r="X185" s="15">
        <v>3.6348616889631299E-2</v>
      </c>
      <c r="Y185" s="15">
        <v>3.76656829434007E-4</v>
      </c>
      <c r="Z185" s="24">
        <v>2.1547371896081701E-2</v>
      </c>
      <c r="AA185" s="25">
        <v>87309.411743550401</v>
      </c>
      <c r="AB185" s="25">
        <v>346.002969620768</v>
      </c>
      <c r="AC185" s="25">
        <v>69130.194902795396</v>
      </c>
      <c r="AD185" s="12">
        <v>5.8924251083286999E-3</v>
      </c>
      <c r="AE185" s="12">
        <v>1.17442080693748E-2</v>
      </c>
      <c r="AF185" s="12">
        <v>3.3748130626082798E-2</v>
      </c>
      <c r="AG185" s="12">
        <v>4.52495377470046E-3</v>
      </c>
      <c r="AH185" s="12">
        <v>0.13765639593953699</v>
      </c>
      <c r="AI185" s="12">
        <v>2.7425991306035999E-2</v>
      </c>
      <c r="AJ185" s="12">
        <v>2.6488303367126101E-3</v>
      </c>
      <c r="AK185" s="12">
        <v>8.4666854180773399E-3</v>
      </c>
      <c r="AL185" s="12">
        <v>3.34065494149561E-3</v>
      </c>
      <c r="AM185">
        <v>6</v>
      </c>
      <c r="AN185">
        <v>4</v>
      </c>
      <c r="AO185">
        <v>191201</v>
      </c>
      <c r="AP185">
        <v>974731</v>
      </c>
      <c r="AR185" s="227">
        <v>108.770444350029</v>
      </c>
      <c r="AS185" s="16">
        <v>1.5500000622479999</v>
      </c>
      <c r="AU185" s="14">
        <f>(AA185-AR185)/AC185</f>
        <v>1.2613973014514714</v>
      </c>
      <c r="AV185" s="14">
        <f>(AB185-AS185)/AC185*BI185</f>
        <v>0.36652522788851777</v>
      </c>
      <c r="AW185" s="14"/>
      <c r="AY185" s="245">
        <f>$AU185*AY$63</f>
        <v>9.0303661101778943</v>
      </c>
      <c r="AZ185" s="13">
        <f t="shared" si="66"/>
        <v>10.034697441758219</v>
      </c>
      <c r="BA185" s="13">
        <f t="shared" si="66"/>
        <v>10.249911298525431</v>
      </c>
      <c r="BB185" s="13">
        <f t="shared" si="66"/>
        <v>10.895552868827069</v>
      </c>
      <c r="BC185" s="3">
        <f>AV185*$BC$63</f>
        <v>9251.8303367885001</v>
      </c>
      <c r="BD185" s="3">
        <f>Y185/Y$66*BL$66/$BI$66*$BI185</f>
        <v>965.47407699945677</v>
      </c>
      <c r="BE185" s="3">
        <f>W185/W$66*BM$66/$BI$66*$BI185</f>
        <v>65.055409943705243</v>
      </c>
      <c r="BF185" s="13">
        <f>$X185/X$10*BN$10/$BI$10*$BI185</f>
        <v>0.21870895815214375</v>
      </c>
      <c r="BG185" s="255">
        <v>0.42</v>
      </c>
      <c r="BH185" s="11"/>
      <c r="BI185" s="100">
        <v>73.56</v>
      </c>
      <c r="BJ185" s="11"/>
      <c r="BK185" s="11"/>
      <c r="BL185" s="11"/>
      <c r="BN185" s="99"/>
    </row>
    <row r="186" spans="1:66" x14ac:dyDescent="0.2">
      <c r="A186" t="s">
        <v>279</v>
      </c>
      <c r="B186" t="s">
        <v>468</v>
      </c>
      <c r="C186" t="s">
        <v>469</v>
      </c>
      <c r="D186" s="28">
        <v>45748</v>
      </c>
      <c r="E186" s="29">
        <v>0.73472222222222228</v>
      </c>
      <c r="F186" s="16">
        <v>4146</v>
      </c>
      <c r="G186" s="16">
        <v>-1273</v>
      </c>
      <c r="H186">
        <v>750</v>
      </c>
      <c r="I186">
        <v>36</v>
      </c>
      <c r="J186">
        <v>2001</v>
      </c>
      <c r="K186">
        <v>50</v>
      </c>
      <c r="L186">
        <v>15</v>
      </c>
      <c r="M186">
        <v>400</v>
      </c>
      <c r="N186">
        <v>80</v>
      </c>
      <c r="O186">
        <v>400</v>
      </c>
      <c r="P186" s="22">
        <v>3.06</v>
      </c>
      <c r="Q186" s="22">
        <v>3.06</v>
      </c>
      <c r="R186" s="16">
        <v>-67</v>
      </c>
      <c r="S186" s="16">
        <v>3</v>
      </c>
      <c r="T186" s="16">
        <v>-15</v>
      </c>
      <c r="U186" s="15">
        <v>1.1645130221225799</v>
      </c>
      <c r="V186" s="15">
        <v>6.1694881019823096E-3</v>
      </c>
      <c r="W186" s="15">
        <v>1.12925748396438E-4</v>
      </c>
      <c r="X186" s="15">
        <v>3.6276963594904801E-2</v>
      </c>
      <c r="Y186" s="15">
        <v>5.4790837492304102E-4</v>
      </c>
      <c r="Z186" s="24">
        <v>2.1294503976783601E-2</v>
      </c>
      <c r="AA186" s="25">
        <v>83453.983598506398</v>
      </c>
      <c r="AB186" s="25">
        <v>443.57993946241498</v>
      </c>
      <c r="AC186" s="25">
        <v>71755.468571000296</v>
      </c>
      <c r="AD186" s="12">
        <v>2.3056234297256999E-2</v>
      </c>
      <c r="AE186" s="12">
        <v>4.9615034761400598E-2</v>
      </c>
      <c r="AF186" s="12">
        <v>7.4426276912692296E-2</v>
      </c>
      <c r="AG186" s="12">
        <v>7.7953336099688799E-3</v>
      </c>
      <c r="AH186" s="12">
        <v>0.21730151028425301</v>
      </c>
      <c r="AI186" s="12">
        <v>4.1338890691594597E-2</v>
      </c>
      <c r="AJ186" s="12">
        <v>5.2258060314382699E-3</v>
      </c>
      <c r="AK186" s="12">
        <v>6.3908974979160302E-2</v>
      </c>
      <c r="AL186" s="12">
        <v>1.8398967756153101E-2</v>
      </c>
      <c r="AM186">
        <v>6</v>
      </c>
      <c r="AN186">
        <v>4</v>
      </c>
      <c r="AO186">
        <v>191201</v>
      </c>
      <c r="AP186">
        <v>974731</v>
      </c>
      <c r="AR186" s="227">
        <v>108.770444350029</v>
      </c>
      <c r="AS186" s="16">
        <v>1.5500000622479999</v>
      </c>
      <c r="AU186" s="14">
        <f>(AA186-AR186)/AC186</f>
        <v>1.1615172308670565</v>
      </c>
      <c r="AV186" s="14">
        <f>(AB186-AS186)/AC186*BI186</f>
        <v>0.45314626173896094</v>
      </c>
      <c r="AW186" s="14"/>
      <c r="AY186" s="245">
        <f>$AU186*AY$63</f>
        <v>8.3153228772093346</v>
      </c>
      <c r="AZ186" s="13">
        <f t="shared" si="66"/>
        <v>9.2401291581391209</v>
      </c>
      <c r="BA186" s="13">
        <f t="shared" si="66"/>
        <v>9.4383019326240731</v>
      </c>
      <c r="BB186" s="13">
        <f t="shared" si="66"/>
        <v>10.032820256078937</v>
      </c>
      <c r="BC186" s="3">
        <f>AV186*$BC$63</f>
        <v>11438.318599542594</v>
      </c>
      <c r="BD186" s="3">
        <f>Y186/Y$66*BL$66/$BI$66*$BI186</f>
        <v>1404.4384469385507</v>
      </c>
      <c r="BE186" s="3">
        <f>W186/W$66*BM$66/$BI$66*$BI186</f>
        <v>71.626367442172082</v>
      </c>
      <c r="BF186" s="13">
        <f>$X186/X$10*BN$10/$BI$10*$BI186</f>
        <v>0.21827782159788689</v>
      </c>
      <c r="BG186" s="255">
        <v>0.42</v>
      </c>
      <c r="BH186" s="11"/>
      <c r="BI186" s="100">
        <v>73.56</v>
      </c>
      <c r="BJ186" s="11"/>
      <c r="BK186" s="11"/>
      <c r="BL186" s="11"/>
      <c r="BN186" s="99"/>
    </row>
    <row r="187" spans="1:66" x14ac:dyDescent="0.2">
      <c r="A187" t="s">
        <v>279</v>
      </c>
      <c r="B187" t="s">
        <v>470</v>
      </c>
      <c r="C187" t="s">
        <v>471</v>
      </c>
      <c r="D187" s="28">
        <v>45748</v>
      </c>
      <c r="E187" s="29">
        <v>0.7416666666666667</v>
      </c>
      <c r="F187" s="16">
        <v>4081</v>
      </c>
      <c r="G187" s="16">
        <v>-650</v>
      </c>
      <c r="H187">
        <v>750</v>
      </c>
      <c r="I187">
        <v>36</v>
      </c>
      <c r="J187">
        <v>2001</v>
      </c>
      <c r="K187">
        <v>50</v>
      </c>
      <c r="L187">
        <v>15</v>
      </c>
      <c r="M187">
        <v>400</v>
      </c>
      <c r="N187">
        <v>80</v>
      </c>
      <c r="O187">
        <v>400</v>
      </c>
      <c r="P187" s="22">
        <v>3.06</v>
      </c>
      <c r="Q187" s="22">
        <v>3.07</v>
      </c>
      <c r="R187" s="16">
        <v>-68</v>
      </c>
      <c r="S187" s="16">
        <v>0</v>
      </c>
      <c r="T187" s="16">
        <v>-14</v>
      </c>
      <c r="U187" s="15">
        <v>1.1794467071939001</v>
      </c>
      <c r="V187" s="15">
        <v>4.9047299866658801E-3</v>
      </c>
      <c r="W187" s="15">
        <v>1.11211220393353E-4</v>
      </c>
      <c r="X187" s="15">
        <v>3.5649923989261999E-2</v>
      </c>
      <c r="Y187" s="15">
        <v>3.6286500264697398E-4</v>
      </c>
      <c r="Z187" s="24">
        <v>2.1135719713785799E-2</v>
      </c>
      <c r="AA187" s="25">
        <v>84143.722268383703</v>
      </c>
      <c r="AB187" s="25">
        <v>349.928036879047</v>
      </c>
      <c r="AC187" s="25">
        <v>71355.566863050393</v>
      </c>
      <c r="AD187" s="12">
        <v>9.5534979111117704E-3</v>
      </c>
      <c r="AE187" s="12">
        <v>8.2630969667783598E-3</v>
      </c>
      <c r="AF187" s="12">
        <v>4.7971649466346702E-2</v>
      </c>
      <c r="AG187" s="12">
        <v>3.7776194876347601E-3</v>
      </c>
      <c r="AH187" s="12">
        <v>4.8373060868786399E-2</v>
      </c>
      <c r="AI187" s="12">
        <v>3.5000105726170502E-2</v>
      </c>
      <c r="AJ187" s="12">
        <v>3.0279765413371799E-3</v>
      </c>
      <c r="AK187" s="12">
        <v>4.1188645888270998E-3</v>
      </c>
      <c r="AL187" s="12">
        <v>6.8772759376201902E-3</v>
      </c>
      <c r="AM187">
        <v>6</v>
      </c>
      <c r="AN187">
        <v>4</v>
      </c>
      <c r="AO187">
        <v>191201</v>
      </c>
      <c r="AP187">
        <v>974731</v>
      </c>
      <c r="AR187" s="227">
        <v>108.770444350029</v>
      </c>
      <c r="AS187" s="16">
        <v>1.5500000622479999</v>
      </c>
      <c r="AU187" s="14">
        <f>(AA187-AR187)/AC187</f>
        <v>1.1776930030605499</v>
      </c>
      <c r="AV187" s="14">
        <f>(AB187-AS187)/AC187*BI187</f>
        <v>0.35914070218835081</v>
      </c>
      <c r="AW187" s="14"/>
      <c r="AY187" s="245">
        <f>$AU187*AY$63</f>
        <v>8.431125523095762</v>
      </c>
      <c r="AZ187" s="13">
        <f t="shared" si="66"/>
        <v>9.3688110410492342</v>
      </c>
      <c r="BA187" s="13">
        <f t="shared" si="66"/>
        <v>9.5697436520392625</v>
      </c>
      <c r="BB187" s="13">
        <f t="shared" si="66"/>
        <v>10.172541485009353</v>
      </c>
      <c r="BC187" s="3">
        <f>AV187*$BC$63</f>
        <v>9065.4301282975866</v>
      </c>
      <c r="BD187" s="3">
        <f>Y187/Y$66*BL$66/$BI$66*$BI187</f>
        <v>930.12186725098047</v>
      </c>
      <c r="BE187" s="3">
        <f>W187/W$66*BM$66/$BI$66*$BI187</f>
        <v>70.538879296353144</v>
      </c>
      <c r="BF187" s="13">
        <f>$X187/X$10*BN$10/$BI$10*$BI187</f>
        <v>0.21450493584306771</v>
      </c>
      <c r="BG187" s="255">
        <v>0.42</v>
      </c>
      <c r="BH187" s="11"/>
      <c r="BI187" s="100">
        <v>73.56</v>
      </c>
      <c r="BJ187" s="11"/>
      <c r="BK187" s="11"/>
      <c r="BL187" s="11"/>
      <c r="BN187" s="99"/>
    </row>
    <row r="188" spans="1:66" x14ac:dyDescent="0.2">
      <c r="A188" t="s">
        <v>279</v>
      </c>
      <c r="B188" t="s">
        <v>472</v>
      </c>
      <c r="C188" t="s">
        <v>473</v>
      </c>
      <c r="D188" s="28">
        <v>45748</v>
      </c>
      <c r="E188" s="29">
        <v>0.74791666666666667</v>
      </c>
      <c r="F188" s="16">
        <v>4328</v>
      </c>
      <c r="G188" s="16">
        <v>-846</v>
      </c>
      <c r="H188">
        <v>750</v>
      </c>
      <c r="I188">
        <v>36</v>
      </c>
      <c r="J188">
        <v>2001</v>
      </c>
      <c r="K188">
        <v>50</v>
      </c>
      <c r="L188">
        <v>15</v>
      </c>
      <c r="M188">
        <v>400</v>
      </c>
      <c r="N188">
        <v>80</v>
      </c>
      <c r="O188">
        <v>400</v>
      </c>
      <c r="P188" s="22">
        <v>3.07</v>
      </c>
      <c r="Q188" s="22">
        <v>3.06</v>
      </c>
      <c r="R188" s="16">
        <v>-68</v>
      </c>
      <c r="S188" s="16">
        <v>0</v>
      </c>
      <c r="T188" s="16">
        <v>-13</v>
      </c>
      <c r="U188" s="15">
        <v>1.15430351871211</v>
      </c>
      <c r="V188" s="15">
        <v>6.21171605918148E-3</v>
      </c>
      <c r="W188" s="15">
        <v>1.15396854460844E-4</v>
      </c>
      <c r="X188" s="15">
        <v>3.54759252002066E-2</v>
      </c>
      <c r="Y188" s="15">
        <v>4.3177317530099799E-4</v>
      </c>
      <c r="Z188" s="24">
        <v>2.1138020214342301E-2</v>
      </c>
      <c r="AA188" s="25">
        <v>82630.575068014397</v>
      </c>
      <c r="AB188" s="25">
        <v>444.95493193209597</v>
      </c>
      <c r="AC188" s="25">
        <v>71667.748014539102</v>
      </c>
      <c r="AD188" s="12">
        <v>2.4861653014824299E-2</v>
      </c>
      <c r="AE188" s="12">
        <v>3.9463145592950701E-2</v>
      </c>
      <c r="AF188" s="12">
        <v>7.3035360718431003E-2</v>
      </c>
      <c r="AG188" s="12">
        <v>6.7973641074377004E-3</v>
      </c>
      <c r="AH188" s="12">
        <v>0.1213490576708</v>
      </c>
      <c r="AI188" s="12">
        <v>1.53465901570864E-2</v>
      </c>
      <c r="AJ188" s="12">
        <v>9.8635396687866504E-3</v>
      </c>
      <c r="AK188" s="12">
        <v>3.8612739216299798E-2</v>
      </c>
      <c r="AL188" s="12">
        <v>1.5777073640410502E-2</v>
      </c>
      <c r="AM188">
        <v>6</v>
      </c>
      <c r="AN188">
        <v>4</v>
      </c>
      <c r="AO188">
        <v>191201</v>
      </c>
      <c r="AP188">
        <v>974731</v>
      </c>
      <c r="AR188" s="227">
        <v>108.770444350029</v>
      </c>
      <c r="AS188" s="16">
        <v>1.5500000622479999</v>
      </c>
      <c r="AU188" s="14">
        <f>(AA188-AR188)/AC188</f>
        <v>1.151449667525807</v>
      </c>
      <c r="AV188" s="14">
        <f>(AB188-AS188)/AC188*BI188</f>
        <v>0.45511220447067896</v>
      </c>
      <c r="AW188" s="14"/>
      <c r="AY188" s="245">
        <f>$AU188*AY$63</f>
        <v>8.2432490090440265</v>
      </c>
      <c r="AZ188" s="13">
        <f t="shared" si="66"/>
        <v>9.1600394417675002</v>
      </c>
      <c r="BA188" s="13">
        <f t="shared" si="66"/>
        <v>9.3564945344939581</v>
      </c>
      <c r="BB188" s="13">
        <f t="shared" si="66"/>
        <v>9.9458598126733353</v>
      </c>
      <c r="BC188" s="3">
        <f>AV188*$BC$63</f>
        <v>11487.94292884314</v>
      </c>
      <c r="BD188" s="3">
        <f>Y188/Y$66*BL$66/$BI$66*$BI188</f>
        <v>1106.7522883449894</v>
      </c>
      <c r="BE188" s="3">
        <f>W188/W$66*BM$66/$BI$66*$BI188</f>
        <v>73.193736739884073</v>
      </c>
      <c r="BF188" s="13">
        <f>$X188/X$10*BN$10/$BI$10*$BI188</f>
        <v>0.21345798833500734</v>
      </c>
      <c r="BG188" s="255">
        <v>0.42</v>
      </c>
      <c r="BH188" s="11"/>
      <c r="BI188" s="100">
        <v>73.56</v>
      </c>
      <c r="BJ188" s="11"/>
      <c r="BK188" s="11"/>
      <c r="BL188" s="11"/>
      <c r="BN188" s="99"/>
    </row>
    <row r="189" spans="1:66" x14ac:dyDescent="0.2">
      <c r="D189" s="28"/>
      <c r="E189" s="29"/>
      <c r="U189" s="15"/>
      <c r="V189" s="15"/>
      <c r="W189" s="15"/>
      <c r="X189" s="15"/>
      <c r="Y189" s="15"/>
      <c r="Z189" s="24"/>
      <c r="AA189" s="25"/>
      <c r="AB189" s="25"/>
      <c r="AC189" s="25"/>
      <c r="AM189"/>
      <c r="AN189"/>
      <c r="AO189"/>
      <c r="AP189"/>
      <c r="AR189" s="227"/>
      <c r="AS189" s="16"/>
      <c r="AU189" s="14"/>
      <c r="AV189" s="14"/>
      <c r="AW189" s="14"/>
      <c r="AY189" s="245"/>
      <c r="AZ189" s="13"/>
      <c r="BA189" s="13"/>
      <c r="BB189" s="13"/>
      <c r="BC189" s="3">
        <f>AVERAGE(BC184:BC188)</f>
        <v>10018.282437269667</v>
      </c>
      <c r="BD189" s="3">
        <f>STDEV(BC184:BC188)</f>
        <v>1326.8005703039776</v>
      </c>
      <c r="BE189" s="179">
        <f>BC189/10000</f>
        <v>1.0018282437269668</v>
      </c>
      <c r="BF189" s="179">
        <f>BD189/10000</f>
        <v>0.13268005703039776</v>
      </c>
      <c r="BH189" s="11"/>
      <c r="BI189" s="100"/>
      <c r="BJ189" s="11"/>
      <c r="BK189" s="11"/>
      <c r="BL189" s="11"/>
      <c r="BN189" s="99"/>
    </row>
    <row r="190" spans="1:66" x14ac:dyDescent="0.2">
      <c r="A190" t="s">
        <v>279</v>
      </c>
      <c r="B190" t="s">
        <v>474</v>
      </c>
      <c r="C190" t="s">
        <v>475</v>
      </c>
      <c r="D190" s="28">
        <v>45748</v>
      </c>
      <c r="E190" s="29">
        <v>0.75486111111111109</v>
      </c>
      <c r="F190" s="16">
        <v>-5225</v>
      </c>
      <c r="G190" s="16">
        <v>-885</v>
      </c>
      <c r="H190">
        <v>750</v>
      </c>
      <c r="I190">
        <v>36</v>
      </c>
      <c r="J190">
        <v>2001</v>
      </c>
      <c r="K190">
        <v>50</v>
      </c>
      <c r="L190">
        <v>15</v>
      </c>
      <c r="M190">
        <v>400</v>
      </c>
      <c r="N190">
        <v>80</v>
      </c>
      <c r="O190">
        <v>400</v>
      </c>
      <c r="P190" s="22">
        <v>3.07</v>
      </c>
      <c r="Q190" s="22">
        <v>3.07</v>
      </c>
      <c r="R190" s="16">
        <v>34</v>
      </c>
      <c r="S190" s="16">
        <v>9</v>
      </c>
      <c r="T190" s="16">
        <v>-12</v>
      </c>
      <c r="U190" s="15">
        <v>0.68688624145230204</v>
      </c>
      <c r="V190" s="15">
        <v>1.1456073592223299E-3</v>
      </c>
      <c r="W190" s="15">
        <v>2.8373426970007098E-4</v>
      </c>
      <c r="X190" s="15">
        <v>0.70564076618049099</v>
      </c>
      <c r="Y190" s="15">
        <v>2.0948508614397998E-3</v>
      </c>
      <c r="Z190" s="24">
        <v>1.66711228920381E-2</v>
      </c>
      <c r="AA190" s="25">
        <v>37023.378072660598</v>
      </c>
      <c r="AB190" s="25">
        <v>61.725094665775401</v>
      </c>
      <c r="AC190" s="25">
        <v>53928.067462413397</v>
      </c>
      <c r="AD190" s="12">
        <v>1.2721359282930399E-2</v>
      </c>
      <c r="AE190" s="12">
        <v>3.2593628955415697E-2</v>
      </c>
      <c r="AF190" s="12">
        <v>5.1356375395821198E-2</v>
      </c>
      <c r="AG190" s="12">
        <v>4.0478140811462697E-3</v>
      </c>
      <c r="AH190" s="12">
        <v>2.99528079003352E-2</v>
      </c>
      <c r="AI190" s="12">
        <v>7.6183578012341702E-3</v>
      </c>
      <c r="AJ190" s="12">
        <v>1.1722087977394701E-3</v>
      </c>
      <c r="AK190" s="12">
        <v>2.50754638061234E-2</v>
      </c>
      <c r="AL190" s="12">
        <v>1.35435731817813E-2</v>
      </c>
      <c r="AM190">
        <v>6</v>
      </c>
      <c r="AN190">
        <v>4</v>
      </c>
      <c r="AO190">
        <v>191201</v>
      </c>
      <c r="AP190">
        <v>974731</v>
      </c>
      <c r="AR190" s="227">
        <v>108.770444350029</v>
      </c>
      <c r="AS190" s="16">
        <v>1.5500000622479999</v>
      </c>
      <c r="AU190" s="14">
        <f>(AA190-AR190)/AC190</f>
        <v>0.68451567737040064</v>
      </c>
      <c r="AV190" s="14">
        <f>(AB190-AS190)/AC190*BI190</f>
        <v>6.9829266975186696E-2</v>
      </c>
      <c r="AW190" s="14"/>
      <c r="AY190" s="245">
        <f>$AU190*AY$63</f>
        <v>4.9004601228322375</v>
      </c>
      <c r="AZ190" s="13">
        <f t="shared" ref="AZ190:BB194" si="67">$AU190*AZ$63</f>
        <v>5.4454751953632705</v>
      </c>
      <c r="BA190" s="13">
        <f t="shared" si="67"/>
        <v>5.5622641394770627</v>
      </c>
      <c r="BB190" s="13">
        <f t="shared" si="67"/>
        <v>5.9126309718184418</v>
      </c>
      <c r="BC190" s="3">
        <f>AV190*$BC$63</f>
        <v>1762.6304588049736</v>
      </c>
      <c r="BD190" s="3">
        <f>Y190/Y$66*BL$66/$BI$66*$BI190</f>
        <v>4568.1643376260527</v>
      </c>
      <c r="BE190" s="3">
        <f>W190/W$66*BM$66/$BI$66*$BI190</f>
        <v>153.10366274172404</v>
      </c>
      <c r="BF190" s="13">
        <f>$X190/X$10*BN$10/$BI$10*$BI190</f>
        <v>3.6120702053119831</v>
      </c>
      <c r="BG190" s="255">
        <v>1.26</v>
      </c>
      <c r="BH190" s="11"/>
      <c r="BI190" s="100">
        <v>62.58</v>
      </c>
      <c r="BJ190" s="11"/>
      <c r="BK190" s="11"/>
      <c r="BL190" s="11"/>
      <c r="BN190" s="99"/>
    </row>
    <row r="191" spans="1:66" x14ac:dyDescent="0.2">
      <c r="A191" t="s">
        <v>279</v>
      </c>
      <c r="B191" t="s">
        <v>476</v>
      </c>
      <c r="C191" t="s">
        <v>477</v>
      </c>
      <c r="D191" s="28">
        <v>45748</v>
      </c>
      <c r="E191" s="29">
        <v>0.76111111111111107</v>
      </c>
      <c r="F191" s="16">
        <v>-5294</v>
      </c>
      <c r="G191" s="16">
        <v>-1390</v>
      </c>
      <c r="H191">
        <v>750</v>
      </c>
      <c r="I191">
        <v>36</v>
      </c>
      <c r="J191">
        <v>2001</v>
      </c>
      <c r="K191">
        <v>50</v>
      </c>
      <c r="L191">
        <v>15</v>
      </c>
      <c r="M191">
        <v>400</v>
      </c>
      <c r="N191">
        <v>80</v>
      </c>
      <c r="O191">
        <v>400</v>
      </c>
      <c r="P191" s="22">
        <v>3.06</v>
      </c>
      <c r="Q191" s="22">
        <v>3.07</v>
      </c>
      <c r="R191" s="16">
        <v>35</v>
      </c>
      <c r="S191" s="16">
        <v>12</v>
      </c>
      <c r="T191" s="16">
        <v>-10</v>
      </c>
      <c r="U191" s="15">
        <v>0.68870667553549103</v>
      </c>
      <c r="V191" s="15">
        <v>2.3573094473469699E-3</v>
      </c>
      <c r="W191" s="15">
        <v>3.1834858405276197E-4</v>
      </c>
      <c r="X191" s="15">
        <v>0.77949128323644501</v>
      </c>
      <c r="Y191" s="15">
        <v>2.5024918428546098E-3</v>
      </c>
      <c r="Z191" s="24">
        <v>1.66067185582453E-2</v>
      </c>
      <c r="AA191" s="25">
        <v>35908.409825279698</v>
      </c>
      <c r="AB191" s="25">
        <v>122.82537477669899</v>
      </c>
      <c r="AC191" s="25">
        <v>52167.183641909498</v>
      </c>
      <c r="AD191" s="12">
        <v>1.49039636027195E-2</v>
      </c>
      <c r="AE191" s="12">
        <v>3.5317026453097797E-2</v>
      </c>
      <c r="AF191" s="12">
        <v>3.6203829908955099E-2</v>
      </c>
      <c r="AG191" s="12">
        <v>5.6589267848843701E-3</v>
      </c>
      <c r="AH191" s="12">
        <v>2.37610244533084E-2</v>
      </c>
      <c r="AI191" s="12">
        <v>7.3422882178873503E-3</v>
      </c>
      <c r="AJ191" s="12">
        <v>2.91352501467655E-3</v>
      </c>
      <c r="AK191" s="12">
        <v>2.3939374275610499E-2</v>
      </c>
      <c r="AL191" s="12">
        <v>1.21456089957977E-2</v>
      </c>
      <c r="AM191">
        <v>6</v>
      </c>
      <c r="AN191">
        <v>4</v>
      </c>
      <c r="AO191">
        <v>191201</v>
      </c>
      <c r="AP191">
        <v>974731</v>
      </c>
      <c r="AR191" s="227">
        <v>108.770444350029</v>
      </c>
      <c r="AS191" s="16">
        <v>1.5500000622479999</v>
      </c>
      <c r="AU191" s="14">
        <f>(AA191-AR191)/AC191</f>
        <v>0.68624826723766919</v>
      </c>
      <c r="AV191" s="14">
        <f>(AB191-AS191)/AC191*BI191</f>
        <v>0.14548251256434025</v>
      </c>
      <c r="AW191" s="14"/>
      <c r="AY191" s="245">
        <f>$AU191*AY$63</f>
        <v>4.9128637650488622</v>
      </c>
      <c r="AZ191" s="13">
        <f t="shared" si="67"/>
        <v>5.4592583349725672</v>
      </c>
      <c r="BA191" s="13">
        <f t="shared" si="67"/>
        <v>5.5763428856705035</v>
      </c>
      <c r="BB191" s="13">
        <f t="shared" si="67"/>
        <v>5.9275965377643152</v>
      </c>
      <c r="BC191" s="3">
        <f>AV191*$BC$63</f>
        <v>3672.2697942755799</v>
      </c>
      <c r="BD191" s="3">
        <f>Y191/Y$66*BL$66/$BI$66*$BI191</f>
        <v>5457.0920546923371</v>
      </c>
      <c r="BE191" s="3">
        <f>W191/W$66*BM$66/$BI$66*$BI191</f>
        <v>171.78162616254198</v>
      </c>
      <c r="BF191" s="13">
        <f>$X191/X$10*BN$10/$BI$10*$BI191</f>
        <v>3.9901000259933812</v>
      </c>
      <c r="BG191" s="255">
        <v>1.26</v>
      </c>
      <c r="BH191" s="11"/>
      <c r="BI191" s="100">
        <v>62.58</v>
      </c>
      <c r="BJ191" s="11"/>
      <c r="BK191" s="11"/>
      <c r="BL191" s="11"/>
      <c r="BN191" s="99"/>
    </row>
    <row r="192" spans="1:66" x14ac:dyDescent="0.2">
      <c r="A192" t="s">
        <v>279</v>
      </c>
      <c r="B192" t="s">
        <v>478</v>
      </c>
      <c r="C192" t="s">
        <v>479</v>
      </c>
      <c r="D192" s="28">
        <v>45748</v>
      </c>
      <c r="E192" s="29">
        <v>0.7680555555555556</v>
      </c>
      <c r="F192" s="16">
        <v>-5015</v>
      </c>
      <c r="G192" s="16">
        <v>-1415</v>
      </c>
      <c r="H192">
        <v>750</v>
      </c>
      <c r="I192">
        <v>36</v>
      </c>
      <c r="J192">
        <v>2001</v>
      </c>
      <c r="K192">
        <v>50</v>
      </c>
      <c r="L192">
        <v>15</v>
      </c>
      <c r="M192">
        <v>400</v>
      </c>
      <c r="N192">
        <v>80</v>
      </c>
      <c r="O192">
        <v>400</v>
      </c>
      <c r="P192" s="22">
        <v>3.07</v>
      </c>
      <c r="Q192" s="22">
        <v>3.07</v>
      </c>
      <c r="R192" s="16">
        <v>37</v>
      </c>
      <c r="S192" s="16">
        <v>12</v>
      </c>
      <c r="T192" s="16">
        <v>-12</v>
      </c>
      <c r="U192" s="15">
        <v>0.69088450845015403</v>
      </c>
      <c r="V192" s="15">
        <v>1.4864125088399299E-3</v>
      </c>
      <c r="W192" s="15">
        <v>2.9369983165980599E-4</v>
      </c>
      <c r="X192" s="15">
        <v>0.777668846225402</v>
      </c>
      <c r="Y192" s="15">
        <v>2.1902221913575001E-3</v>
      </c>
      <c r="Z192" s="24">
        <v>1.6425955789939901E-2</v>
      </c>
      <c r="AA192" s="25">
        <v>36517.264251040899</v>
      </c>
      <c r="AB192" s="25">
        <v>79.150177249151994</v>
      </c>
      <c r="AC192" s="25">
        <v>52878.414691058599</v>
      </c>
      <c r="AD192" s="12">
        <v>1.07285129812855E-2</v>
      </c>
      <c r="AE192" s="12">
        <v>0.20216432714778099</v>
      </c>
      <c r="AF192" s="12">
        <v>3.3797481684719403E-2</v>
      </c>
      <c r="AG192" s="12">
        <v>4.01903724072531E-3</v>
      </c>
      <c r="AH192" s="12">
        <v>6.3752524862358204E-2</v>
      </c>
      <c r="AI192" s="12">
        <v>1.36885539585985E-2</v>
      </c>
      <c r="AJ192" s="12">
        <v>2.4858825771093699E-3</v>
      </c>
      <c r="AK192" s="12">
        <v>0.21668203800562</v>
      </c>
      <c r="AL192" s="12">
        <v>1.3283918268189801E-2</v>
      </c>
      <c r="AM192">
        <v>6</v>
      </c>
      <c r="AN192">
        <v>4</v>
      </c>
      <c r="AO192">
        <v>191201</v>
      </c>
      <c r="AP192">
        <v>974731</v>
      </c>
      <c r="AR192" s="227">
        <v>108.770444350029</v>
      </c>
      <c r="AS192" s="16">
        <v>1.5500000622479999</v>
      </c>
      <c r="AU192" s="14">
        <f>(AA192-AR192)/AC192</f>
        <v>0.6885322493007211</v>
      </c>
      <c r="AV192" s="14">
        <f>(AB192-AS192)/AC192*BI192</f>
        <v>9.1837456109999591E-2</v>
      </c>
      <c r="AW192" s="14"/>
      <c r="AY192" s="245">
        <f>$AU192*AY$63</f>
        <v>4.9292148339743349</v>
      </c>
      <c r="AZ192" s="13">
        <f t="shared" si="67"/>
        <v>5.4774279227295386</v>
      </c>
      <c r="BA192" s="13">
        <f t="shared" si="67"/>
        <v>5.594902156034224</v>
      </c>
      <c r="BB192" s="13">
        <f t="shared" si="67"/>
        <v>5.9473248559482839</v>
      </c>
      <c r="BC192" s="3">
        <f>AV192*$BC$63</f>
        <v>2318.1612010358272</v>
      </c>
      <c r="BD192" s="3">
        <f>Y192/Y$66*BL$66/$BI$66*$BI192</f>
        <v>4776.1370941508612</v>
      </c>
      <c r="BE192" s="3">
        <f>W192/W$66*BM$66/$BI$66*$BI192</f>
        <v>158.48110283356729</v>
      </c>
      <c r="BF192" s="13">
        <f>$X192/X$10*BN$10/$BI$10*$BI192</f>
        <v>3.980771241795896</v>
      </c>
      <c r="BG192" s="255">
        <v>1.26</v>
      </c>
      <c r="BH192" s="11"/>
      <c r="BI192" s="100">
        <v>62.58</v>
      </c>
      <c r="BJ192" s="11"/>
      <c r="BK192" s="11"/>
      <c r="BL192" s="11"/>
      <c r="BN192" s="99"/>
    </row>
    <row r="193" spans="1:66" x14ac:dyDescent="0.2">
      <c r="A193" t="s">
        <v>279</v>
      </c>
      <c r="B193" t="s">
        <v>480</v>
      </c>
      <c r="C193" t="s">
        <v>481</v>
      </c>
      <c r="D193" s="28">
        <v>45748</v>
      </c>
      <c r="E193" s="29">
        <v>0.77430555555555558</v>
      </c>
      <c r="F193" s="16">
        <v>-5157</v>
      </c>
      <c r="G193" s="16">
        <v>-296</v>
      </c>
      <c r="H193">
        <v>750</v>
      </c>
      <c r="I193">
        <v>36</v>
      </c>
      <c r="J193">
        <v>2001</v>
      </c>
      <c r="K193">
        <v>50</v>
      </c>
      <c r="L193">
        <v>15</v>
      </c>
      <c r="M193">
        <v>400</v>
      </c>
      <c r="N193">
        <v>80</v>
      </c>
      <c r="O193">
        <v>400</v>
      </c>
      <c r="P193" s="22">
        <v>3.07</v>
      </c>
      <c r="Q193" s="22">
        <v>3.06</v>
      </c>
      <c r="R193" s="16">
        <v>34</v>
      </c>
      <c r="S193" s="16">
        <v>6</v>
      </c>
      <c r="T193" s="16">
        <v>-9</v>
      </c>
      <c r="U193" s="15">
        <v>0.65704293706058103</v>
      </c>
      <c r="V193" s="15">
        <v>1.13662073326989E-3</v>
      </c>
      <c r="W193" s="15">
        <v>2.66793993224776E-4</v>
      </c>
      <c r="X193" s="15">
        <v>0.64914793535089799</v>
      </c>
      <c r="Y193" s="15">
        <v>2.1719855161229798E-3</v>
      </c>
      <c r="Z193" s="24">
        <v>1.6243178760431499E-2</v>
      </c>
      <c r="AA193" s="25">
        <v>36863.004975125397</v>
      </c>
      <c r="AB193" s="25">
        <v>63.825101189554601</v>
      </c>
      <c r="AC193" s="25">
        <v>56150.4037861299</v>
      </c>
      <c r="AD193" s="12">
        <v>1.5690571537277102E-2</v>
      </c>
      <c r="AE193" s="12">
        <v>1.46934609371695E-2</v>
      </c>
      <c r="AF193" s="12">
        <v>4.6358260472132998E-2</v>
      </c>
      <c r="AG193" s="12">
        <v>5.0012025962108001E-3</v>
      </c>
      <c r="AH193" s="12">
        <v>2.1062453363356999E-2</v>
      </c>
      <c r="AI193" s="12">
        <v>6.4697258881367004E-3</v>
      </c>
      <c r="AJ193" s="12">
        <v>2.23508192262231E-3</v>
      </c>
      <c r="AK193" s="12">
        <v>2.3216081267618299E-2</v>
      </c>
      <c r="AL193" s="12">
        <v>1.74824976517657E-2</v>
      </c>
      <c r="AM193">
        <v>6</v>
      </c>
      <c r="AN193">
        <v>4</v>
      </c>
      <c r="AO193">
        <v>191201</v>
      </c>
      <c r="AP193">
        <v>974731</v>
      </c>
      <c r="AR193" s="227">
        <v>108.770444350029</v>
      </c>
      <c r="AS193" s="16">
        <v>1.5500000622479999</v>
      </c>
      <c r="AU193" s="14">
        <f>(AA193-AR193)/AC193</f>
        <v>0.65456759083635097</v>
      </c>
      <c r="AV193" s="14">
        <f>(AB193-AS193)/AC193*BI193</f>
        <v>6.9406016088338712E-2</v>
      </c>
      <c r="AW193" s="14"/>
      <c r="AY193" s="245">
        <f>$AU193*AY$63</f>
        <v>4.6860612293269455</v>
      </c>
      <c r="AZ193" s="13">
        <f t="shared" si="67"/>
        <v>5.2072314739101024</v>
      </c>
      <c r="BA193" s="13">
        <f t="shared" si="67"/>
        <v>5.3189108120350648</v>
      </c>
      <c r="BB193" s="13">
        <f t="shared" si="67"/>
        <v>5.6539488264099518</v>
      </c>
      <c r="BC193" s="3">
        <f>AV193*$BC$63</f>
        <v>1751.9467593020192</v>
      </c>
      <c r="BD193" s="3">
        <f>Y193/Y$66*BL$66/$BI$66*$BI193</f>
        <v>4736.3690462307604</v>
      </c>
      <c r="BE193" s="3">
        <f>W193/W$66*BM$66/$BI$66*$BI193</f>
        <v>143.96265069912948</v>
      </c>
      <c r="BF193" s="13">
        <f>$X193/X$10*BN$10/$BI$10*$BI193</f>
        <v>3.3228918006148982</v>
      </c>
      <c r="BG193" s="255">
        <v>1.26</v>
      </c>
      <c r="BH193" s="11"/>
      <c r="BI193" s="100">
        <v>62.58</v>
      </c>
      <c r="BJ193" s="11"/>
      <c r="BK193" s="11"/>
      <c r="BL193" s="11"/>
      <c r="BN193" s="99"/>
    </row>
    <row r="194" spans="1:66" x14ac:dyDescent="0.2">
      <c r="A194" t="s">
        <v>279</v>
      </c>
      <c r="B194" t="s">
        <v>482</v>
      </c>
      <c r="C194" t="s">
        <v>483</v>
      </c>
      <c r="D194" s="28">
        <v>45748</v>
      </c>
      <c r="E194" s="29">
        <v>0.78055555555555556</v>
      </c>
      <c r="F194" s="16">
        <v>-5386</v>
      </c>
      <c r="G194" s="16">
        <v>-240</v>
      </c>
      <c r="H194">
        <v>750</v>
      </c>
      <c r="I194">
        <v>36</v>
      </c>
      <c r="J194">
        <v>2001</v>
      </c>
      <c r="K194">
        <v>50</v>
      </c>
      <c r="L194">
        <v>15</v>
      </c>
      <c r="M194">
        <v>400</v>
      </c>
      <c r="N194">
        <v>80</v>
      </c>
      <c r="O194">
        <v>400</v>
      </c>
      <c r="P194" s="22">
        <v>3.06</v>
      </c>
      <c r="Q194" s="22">
        <v>3.07</v>
      </c>
      <c r="R194" s="16">
        <v>30</v>
      </c>
      <c r="S194" s="16">
        <v>6</v>
      </c>
      <c r="T194" s="16">
        <v>-11</v>
      </c>
      <c r="U194" s="15">
        <v>0.67169778643977196</v>
      </c>
      <c r="V194" s="15">
        <v>1.12082464898729E-3</v>
      </c>
      <c r="W194" s="15">
        <v>2.8096000846414298E-4</v>
      </c>
      <c r="X194" s="15">
        <v>0.64160466697049601</v>
      </c>
      <c r="Y194" s="15">
        <v>2.13450250530723E-3</v>
      </c>
      <c r="Z194" s="24">
        <v>1.6750675472907602E-2</v>
      </c>
      <c r="AA194" s="25">
        <v>37350.093450629</v>
      </c>
      <c r="AB194" s="25">
        <v>62.300096322728997</v>
      </c>
      <c r="AC194" s="25">
        <v>55635.971135794302</v>
      </c>
      <c r="AD194" s="12">
        <v>1.1498861080111E-2</v>
      </c>
      <c r="AE194" s="12">
        <v>2.4115882906663399E-2</v>
      </c>
      <c r="AF194" s="12">
        <v>5.9730671039029397E-2</v>
      </c>
      <c r="AG194" s="12">
        <v>3.9376940514089598E-3</v>
      </c>
      <c r="AH194" s="12">
        <v>3.6675707530302998E-2</v>
      </c>
      <c r="AI194" s="12">
        <v>1.02460341739667E-2</v>
      </c>
      <c r="AJ194" s="12">
        <v>6.0081538667577199E-3</v>
      </c>
      <c r="AK194" s="12">
        <v>1.5185327417146399E-2</v>
      </c>
      <c r="AL194" s="12">
        <v>1.64350568287762E-2</v>
      </c>
      <c r="AM194">
        <v>6</v>
      </c>
      <c r="AN194">
        <v>4</v>
      </c>
      <c r="AO194">
        <v>191201</v>
      </c>
      <c r="AP194">
        <v>974731</v>
      </c>
      <c r="AR194" s="227">
        <v>108.770444350029</v>
      </c>
      <c r="AS194" s="16">
        <v>1.5500000622479999</v>
      </c>
      <c r="AU194" s="14">
        <f>(AA194-AR194)/AC194</f>
        <v>0.66937490702519908</v>
      </c>
      <c r="AV194" s="14">
        <f>(AB194-AS194)/AC194*BI194</f>
        <v>6.8332428577578819E-2</v>
      </c>
      <c r="AW194" s="14"/>
      <c r="AY194" s="245">
        <f>$AU194*AY$63</f>
        <v>4.7920670739094557</v>
      </c>
      <c r="AZ194" s="13">
        <f t="shared" si="67"/>
        <v>5.325026983468085</v>
      </c>
      <c r="BA194" s="13">
        <f t="shared" si="67"/>
        <v>5.4392326783735045</v>
      </c>
      <c r="BB194" s="13">
        <f t="shared" si="67"/>
        <v>5.7818497630897667</v>
      </c>
      <c r="BC194" s="3">
        <f>AV194*$BC$63</f>
        <v>1724.8472617900316</v>
      </c>
      <c r="BD194" s="3">
        <f>Y194/Y$66*BL$66/$BI$66*$BI194</f>
        <v>4654.6312211534787</v>
      </c>
      <c r="BE194" s="3">
        <f>W194/W$66*BM$66/$BI$66*$BI194</f>
        <v>151.60666501539387</v>
      </c>
      <c r="BF194" s="13">
        <f>$X194/X$10*BN$10/$BI$10*$BI194</f>
        <v>3.2842789309035805</v>
      </c>
      <c r="BG194" s="255">
        <v>1.26</v>
      </c>
      <c r="BH194" s="11"/>
      <c r="BI194" s="100">
        <v>62.58</v>
      </c>
      <c r="BJ194" s="11"/>
      <c r="BK194" s="11"/>
      <c r="BL194" s="11"/>
      <c r="BN194" s="99"/>
    </row>
    <row r="195" spans="1:66" x14ac:dyDescent="0.2">
      <c r="D195" s="28"/>
      <c r="E195" s="29"/>
      <c r="U195" s="15"/>
      <c r="V195" s="15"/>
      <c r="W195" s="15"/>
      <c r="X195" s="15"/>
      <c r="Y195" s="15"/>
      <c r="Z195" s="24"/>
      <c r="AA195" s="25"/>
      <c r="AB195" s="25"/>
      <c r="AC195" s="25"/>
      <c r="AM195"/>
      <c r="AN195"/>
      <c r="AO195"/>
      <c r="AP195"/>
      <c r="AR195" s="227"/>
      <c r="AS195" s="16"/>
      <c r="AU195" s="14"/>
      <c r="AV195" s="14"/>
      <c r="AW195" s="14"/>
      <c r="AY195" s="245"/>
      <c r="AZ195" s="13"/>
      <c r="BA195" s="13"/>
      <c r="BB195" s="13"/>
      <c r="BC195" s="3">
        <f>AVERAGE(BC190:BC194)</f>
        <v>2245.9710950416866</v>
      </c>
      <c r="BD195" s="3">
        <f>STDEV(BC190:BC194)</f>
        <v>834.98318177125066</v>
      </c>
      <c r="BE195" s="179">
        <f>BC195/10000</f>
        <v>0.22459710950416867</v>
      </c>
      <c r="BF195" s="179">
        <f>BD195/10000</f>
        <v>8.3498318177125067E-2</v>
      </c>
      <c r="BH195" s="11"/>
      <c r="BI195" s="100"/>
      <c r="BJ195" s="11"/>
      <c r="BK195" s="11"/>
      <c r="BL195" s="11"/>
      <c r="BN195" s="99"/>
    </row>
    <row r="196" spans="1:66" s="140" customFormat="1" x14ac:dyDescent="0.2">
      <c r="A196" s="140" t="s">
        <v>279</v>
      </c>
      <c r="B196" s="140" t="s">
        <v>484</v>
      </c>
      <c r="C196" s="140" t="s">
        <v>485</v>
      </c>
      <c r="D196" s="141">
        <v>45748</v>
      </c>
      <c r="E196" s="142">
        <v>0.78749999999999998</v>
      </c>
      <c r="F196" s="144">
        <v>-3775</v>
      </c>
      <c r="G196" s="144">
        <v>5981</v>
      </c>
      <c r="H196" s="140">
        <v>750</v>
      </c>
      <c r="I196" s="140">
        <v>36</v>
      </c>
      <c r="J196" s="140">
        <v>2001</v>
      </c>
      <c r="K196" s="140">
        <v>50</v>
      </c>
      <c r="L196" s="140">
        <v>15</v>
      </c>
      <c r="M196" s="140">
        <v>400</v>
      </c>
      <c r="N196" s="140">
        <v>80</v>
      </c>
      <c r="O196" s="140">
        <v>400</v>
      </c>
      <c r="P196" s="143">
        <v>3.06</v>
      </c>
      <c r="Q196" s="143">
        <v>3.07</v>
      </c>
      <c r="R196" s="144">
        <v>-7</v>
      </c>
      <c r="S196" s="144">
        <v>7</v>
      </c>
      <c r="T196" s="144">
        <v>-11</v>
      </c>
      <c r="U196" s="145">
        <v>3.9751133436916599E-3</v>
      </c>
      <c r="V196" s="145">
        <v>5.6544182451691199E-5</v>
      </c>
      <c r="W196" s="145">
        <v>7.9517664576137199E-6</v>
      </c>
      <c r="X196" s="145">
        <v>12.064328256945799</v>
      </c>
      <c r="Y196" s="145">
        <v>6.0711639156403197E-7</v>
      </c>
      <c r="Z196" s="145">
        <v>1.6311708193553199E-2</v>
      </c>
      <c r="AA196" s="146">
        <v>108.770444350029</v>
      </c>
      <c r="AB196" s="146">
        <v>1.5500000622479999</v>
      </c>
      <c r="AC196" s="146">
        <v>27355.924548433501</v>
      </c>
      <c r="AD196" s="147">
        <v>2.8791409269225899E-2</v>
      </c>
      <c r="AE196" s="147">
        <v>0.115051522798286</v>
      </c>
      <c r="AF196" s="147">
        <v>0.32267352918880099</v>
      </c>
      <c r="AG196" s="147">
        <v>3.8482106530510702E-3</v>
      </c>
      <c r="AH196" s="147">
        <v>1</v>
      </c>
      <c r="AI196" s="147">
        <v>6.59383960651684E-3</v>
      </c>
      <c r="AJ196" s="147">
        <v>3.2709954812242099E-2</v>
      </c>
      <c r="AK196" s="147">
        <v>0.122127066635398</v>
      </c>
      <c r="AL196" s="147">
        <v>7.5113692568757702E-3</v>
      </c>
      <c r="AM196" s="140">
        <v>6</v>
      </c>
      <c r="AN196" s="140">
        <v>4</v>
      </c>
      <c r="AO196" s="140">
        <v>191201</v>
      </c>
      <c r="AP196" s="140">
        <v>974731</v>
      </c>
      <c r="AQ196" s="148"/>
      <c r="AR196" s="228">
        <v>108.770444350029</v>
      </c>
      <c r="AS196" s="144">
        <v>1.5500000622479999</v>
      </c>
      <c r="AT196" s="148"/>
      <c r="AU196" s="149">
        <f>(AA196-AR196)/AC196</f>
        <v>0</v>
      </c>
      <c r="AV196" s="149">
        <f>(AB196-AS196)/AC196*BI196</f>
        <v>0</v>
      </c>
      <c r="AW196" s="149"/>
      <c r="AY196" s="245">
        <f>$AU196*AY$63</f>
        <v>0</v>
      </c>
      <c r="AZ196" s="150">
        <f t="shared" ref="AZ196:BB196" si="68">$AU196*AZ$63</f>
        <v>0</v>
      </c>
      <c r="BA196" s="150">
        <f t="shared" si="68"/>
        <v>0</v>
      </c>
      <c r="BB196" s="150">
        <f t="shared" si="68"/>
        <v>0</v>
      </c>
      <c r="BC196" s="146">
        <f>AV196*$BC$63</f>
        <v>0</v>
      </c>
      <c r="BD196" s="146">
        <f>Y196/Y$66*BL$66/$BI$66*$BI196</f>
        <v>0.846223341645575</v>
      </c>
      <c r="BE196" s="146">
        <f>W196/W$66*BM$66/$BI$66*$BI196</f>
        <v>2.7425959857992614</v>
      </c>
      <c r="BF196" s="150">
        <f>$X196/X$10*BN$10/$BI$10*$BI196</f>
        <v>39.472996657724572</v>
      </c>
      <c r="BH196" s="148"/>
      <c r="BI196" s="151">
        <v>40</v>
      </c>
      <c r="BJ196" s="148"/>
      <c r="BK196" s="148"/>
      <c r="BL196" s="148"/>
      <c r="BN196" s="151"/>
    </row>
    <row r="198" spans="1:66" x14ac:dyDescent="0.2">
      <c r="A198" t="s">
        <v>279</v>
      </c>
      <c r="B198" t="s">
        <v>649</v>
      </c>
      <c r="C198" t="s">
        <v>650</v>
      </c>
      <c r="D198" s="28">
        <v>45748</v>
      </c>
      <c r="E198" s="29">
        <v>0.81736111111111109</v>
      </c>
      <c r="F198" s="16">
        <v>31</v>
      </c>
      <c r="G198" s="16">
        <v>-430</v>
      </c>
      <c r="H198">
        <v>750</v>
      </c>
      <c r="I198">
        <v>36</v>
      </c>
      <c r="J198">
        <v>2001</v>
      </c>
      <c r="K198">
        <v>50</v>
      </c>
      <c r="L198">
        <v>15</v>
      </c>
      <c r="M198">
        <v>400</v>
      </c>
      <c r="N198">
        <v>80</v>
      </c>
      <c r="O198">
        <v>400</v>
      </c>
      <c r="P198" s="22">
        <v>3.07</v>
      </c>
      <c r="Q198" s="22">
        <v>3.06</v>
      </c>
      <c r="R198" s="16">
        <v>2</v>
      </c>
      <c r="S198" s="16">
        <v>4</v>
      </c>
      <c r="T198" s="16">
        <v>-11</v>
      </c>
      <c r="U198" s="15">
        <v>0.88554051316581694</v>
      </c>
      <c r="V198" s="15">
        <v>2.4061659276371299E-3</v>
      </c>
      <c r="W198" s="15">
        <v>4.65581764567966E-5</v>
      </c>
      <c r="X198" s="15">
        <v>3.7662598460751498E-2</v>
      </c>
      <c r="Y198" s="15">
        <v>4.5340483467497602E-4</v>
      </c>
      <c r="Z198" s="24">
        <v>2.0641244066507101E-2</v>
      </c>
      <c r="AA198" s="25">
        <v>69016.414766074202</v>
      </c>
      <c r="AB198" s="25">
        <v>187.30088556104801</v>
      </c>
      <c r="AC198" s="25">
        <v>77987.764151123105</v>
      </c>
      <c r="AD198" s="12">
        <v>1.49600018081717E-2</v>
      </c>
      <c r="AE198" s="12">
        <v>8.5325065924433993E-2</v>
      </c>
      <c r="AF198" s="12">
        <v>5.9038699555262301E-2</v>
      </c>
      <c r="AG198" s="12">
        <v>4.1356253469151203E-3</v>
      </c>
      <c r="AH198" s="12">
        <v>2.5805652487096702E-2</v>
      </c>
      <c r="AI198" s="12">
        <v>3.6002513831681897E-2</v>
      </c>
      <c r="AJ198" s="12">
        <v>5.9881176253386503E-4</v>
      </c>
      <c r="AK198" s="12">
        <v>7.7163946190660498E-2</v>
      </c>
      <c r="AL198" s="12">
        <v>1.44895975525685E-2</v>
      </c>
      <c r="AM198">
        <v>6</v>
      </c>
      <c r="AN198">
        <v>4</v>
      </c>
      <c r="AO198">
        <v>191201</v>
      </c>
      <c r="AP198">
        <v>974731</v>
      </c>
      <c r="AR198" s="227">
        <v>85</v>
      </c>
      <c r="AS198" s="16">
        <v>1.1000000000000001</v>
      </c>
      <c r="AU198" s="14">
        <f>(AA198-AR198)/AC198</f>
        <v>0.88387474004896849</v>
      </c>
      <c r="AV198" s="14">
        <f>(AB198-AS198)/AC198*BI198</f>
        <v>0.17708572405411169</v>
      </c>
      <c r="AW198" s="14"/>
      <c r="AY198" s="245">
        <f>$AU198*AY$63</f>
        <v>6.3276752605987507</v>
      </c>
      <c r="AZ198" s="13">
        <f t="shared" ref="AZ198:BB202" si="69">$AU198*AZ$63</f>
        <v>7.0314210935747115</v>
      </c>
      <c r="BA198" s="13">
        <f t="shared" si="69"/>
        <v>7.182223772069559</v>
      </c>
      <c r="BB198" s="13">
        <f t="shared" si="69"/>
        <v>7.634631807554106</v>
      </c>
      <c r="BC198" s="3">
        <f>AV198*$BC$63</f>
        <v>4469.9981047806968</v>
      </c>
      <c r="BD198" s="3">
        <f>Y198/Y$66*BL$66/$BI$66*$BI198</f>
        <v>1171.837728033257</v>
      </c>
      <c r="BE198" s="3">
        <f>W198/W$66*BM$66/$BI$66*$BI198</f>
        <v>29.775733534816371</v>
      </c>
      <c r="BF198" s="13">
        <f>$X198/X$10*BN$10/$BI$10*$BI198</f>
        <v>0.22849437867888975</v>
      </c>
      <c r="BG198" s="255">
        <v>0.46</v>
      </c>
      <c r="BH198" s="11"/>
      <c r="BI198" s="100">
        <v>74.17</v>
      </c>
      <c r="BJ198" s="11"/>
      <c r="BK198" s="11"/>
      <c r="BL198" s="11"/>
      <c r="BN198" s="99"/>
    </row>
    <row r="199" spans="1:66" x14ac:dyDescent="0.2">
      <c r="A199" t="s">
        <v>279</v>
      </c>
      <c r="B199" t="s">
        <v>651</v>
      </c>
      <c r="C199" t="s">
        <v>652</v>
      </c>
      <c r="D199" s="28">
        <v>45748</v>
      </c>
      <c r="E199" s="29">
        <v>0.82361111111111107</v>
      </c>
      <c r="F199" s="16">
        <v>-145</v>
      </c>
      <c r="G199" s="16">
        <v>57</v>
      </c>
      <c r="H199">
        <v>750</v>
      </c>
      <c r="I199">
        <v>36</v>
      </c>
      <c r="J199">
        <v>2001</v>
      </c>
      <c r="K199">
        <v>50</v>
      </c>
      <c r="L199">
        <v>15</v>
      </c>
      <c r="M199">
        <v>400</v>
      </c>
      <c r="N199">
        <v>80</v>
      </c>
      <c r="O199">
        <v>400</v>
      </c>
      <c r="P199" s="22">
        <v>3.07</v>
      </c>
      <c r="Q199" s="22">
        <v>3.06</v>
      </c>
      <c r="R199" s="16">
        <v>-1</v>
      </c>
      <c r="S199" s="16">
        <v>2</v>
      </c>
      <c r="T199" s="16">
        <v>-13</v>
      </c>
      <c r="U199" s="15">
        <v>0.82823117725541595</v>
      </c>
      <c r="V199" s="15">
        <v>1.81590021439598E-3</v>
      </c>
      <c r="W199" s="15">
        <v>5.6724151273644403E-5</v>
      </c>
      <c r="X199" s="15">
        <v>3.8595364769911301E-2</v>
      </c>
      <c r="Y199" s="15">
        <v>6.0768414230536198E-4</v>
      </c>
      <c r="Z199" s="24">
        <v>2.1065692606188E-2</v>
      </c>
      <c r="AA199" s="25">
        <v>68018.139922444796</v>
      </c>
      <c r="AB199" s="25">
        <v>149.05055211031299</v>
      </c>
      <c r="AC199" s="25">
        <v>82212.782231124904</v>
      </c>
      <c r="AD199" s="12">
        <v>2.25840857560426E-2</v>
      </c>
      <c r="AE199" s="12">
        <v>3.9520362793770802E-2</v>
      </c>
      <c r="AF199" s="12">
        <v>5.0272528249379098E-2</v>
      </c>
      <c r="AG199" s="12">
        <v>1.5802856284757301E-3</v>
      </c>
      <c r="AH199" s="12">
        <v>0.22321030222723801</v>
      </c>
      <c r="AI199" s="12">
        <v>2.3427115655821801E-2</v>
      </c>
      <c r="AJ199" s="12">
        <v>6.9932572951103902E-3</v>
      </c>
      <c r="AK199" s="12">
        <v>2.64218900717655E-2</v>
      </c>
      <c r="AL199" s="12">
        <v>1.5911817591129401E-2</v>
      </c>
      <c r="AM199">
        <v>6</v>
      </c>
      <c r="AN199">
        <v>4</v>
      </c>
      <c r="AO199">
        <v>191201</v>
      </c>
      <c r="AP199">
        <v>974731</v>
      </c>
      <c r="AR199" s="227">
        <v>85</v>
      </c>
      <c r="AS199" s="16">
        <v>1.1000000000000001</v>
      </c>
      <c r="AU199" s="14">
        <f>(AA199-AR199)/AC199</f>
        <v>0.8263087330077733</v>
      </c>
      <c r="AV199" s="14">
        <f>(AB199-AS199)/AC199*BI199</f>
        <v>0.13347671921833421</v>
      </c>
      <c r="AW199" s="14"/>
      <c r="AY199" s="245">
        <f>$AU199*AY$63</f>
        <v>5.915559174346706</v>
      </c>
      <c r="AZ199" s="13">
        <f t="shared" si="69"/>
        <v>6.5734706421794096</v>
      </c>
      <c r="BA199" s="13">
        <f t="shared" si="69"/>
        <v>6.7144516710007025</v>
      </c>
      <c r="BB199" s="13">
        <f t="shared" si="69"/>
        <v>7.137394757464584</v>
      </c>
      <c r="BC199" s="3">
        <f>AV199*$BC$63</f>
        <v>3369.2195411301759</v>
      </c>
      <c r="BD199" s="3">
        <f>Y199/Y$66*BL$66/$BI$66*$BI199</f>
        <v>1570.5769992316671</v>
      </c>
      <c r="BE199" s="3">
        <f>W199/W$66*BM$66/$BI$66*$BI199</f>
        <v>36.27726302553863</v>
      </c>
      <c r="BF199" s="13">
        <f>$X199/X$10*BN$10/$BI$10*$BI199</f>
        <v>0.2341533577980861</v>
      </c>
      <c r="BG199" s="255">
        <v>0.46</v>
      </c>
      <c r="BH199" s="11"/>
      <c r="BI199" s="100">
        <v>74.17</v>
      </c>
      <c r="BJ199" s="11"/>
      <c r="BK199" s="11"/>
      <c r="BL199" s="11"/>
      <c r="BN199" s="99"/>
    </row>
    <row r="200" spans="1:66" x14ac:dyDescent="0.2">
      <c r="A200" t="s">
        <v>279</v>
      </c>
      <c r="B200" t="s">
        <v>653</v>
      </c>
      <c r="C200" t="s">
        <v>654</v>
      </c>
      <c r="D200" s="28">
        <v>45748</v>
      </c>
      <c r="E200" s="29">
        <v>0.82986111111111116</v>
      </c>
      <c r="F200" s="16">
        <v>105</v>
      </c>
      <c r="G200" s="16">
        <v>54</v>
      </c>
      <c r="H200">
        <v>750</v>
      </c>
      <c r="I200">
        <v>36</v>
      </c>
      <c r="J200">
        <v>2001</v>
      </c>
      <c r="K200">
        <v>50</v>
      </c>
      <c r="L200">
        <v>15</v>
      </c>
      <c r="M200">
        <v>400</v>
      </c>
      <c r="N200">
        <v>80</v>
      </c>
      <c r="O200">
        <v>400</v>
      </c>
      <c r="P200" s="22">
        <v>3.07</v>
      </c>
      <c r="Q200" s="22">
        <v>3.06</v>
      </c>
      <c r="R200" s="16">
        <v>5</v>
      </c>
      <c r="S200" s="16">
        <v>2</v>
      </c>
      <c r="T200" s="16">
        <v>-11</v>
      </c>
      <c r="U200" s="15">
        <v>0.91195774082029302</v>
      </c>
      <c r="V200" s="15">
        <v>1.9223907353229999E-3</v>
      </c>
      <c r="W200" s="15">
        <v>5.1244075430280897E-5</v>
      </c>
      <c r="X200" s="15">
        <v>3.8074856877338803E-2</v>
      </c>
      <c r="Y200" s="15">
        <v>4.2668340041806797E-4</v>
      </c>
      <c r="Z200" s="24">
        <v>2.12508483374544E-2</v>
      </c>
      <c r="AA200" s="25">
        <v>70685.1024183548</v>
      </c>
      <c r="AB200" s="25">
        <v>149.05055143611699</v>
      </c>
      <c r="AC200" s="25">
        <v>77566.716922798398</v>
      </c>
      <c r="AD200" s="12">
        <v>1.27988500163166E-2</v>
      </c>
      <c r="AE200" s="12">
        <v>1.3961995837975199E-2</v>
      </c>
      <c r="AF200" s="12">
        <v>9.4659521276854605E-2</v>
      </c>
      <c r="AG200" s="12">
        <v>5.8371754676137299E-3</v>
      </c>
      <c r="AH200" s="12">
        <v>3.4021642847612402E-2</v>
      </c>
      <c r="AI200" s="12">
        <v>1.8902401106489101E-2</v>
      </c>
      <c r="AJ200" s="12">
        <v>6.6669024407083003E-3</v>
      </c>
      <c r="AK200" s="12">
        <v>1.7035908811487199E-2</v>
      </c>
      <c r="AL200" s="12">
        <v>1.93611456500004E-2</v>
      </c>
      <c r="AM200">
        <v>6</v>
      </c>
      <c r="AN200">
        <v>4</v>
      </c>
      <c r="AO200">
        <v>191201</v>
      </c>
      <c r="AP200">
        <v>974731</v>
      </c>
      <c r="AR200" s="227">
        <v>85</v>
      </c>
      <c r="AS200" s="16">
        <v>1.1000000000000001</v>
      </c>
      <c r="AU200" s="14">
        <f>(AA200-AR200)/AC200</f>
        <v>0.91018551795382263</v>
      </c>
      <c r="AV200" s="14">
        <f>(AB200-AS200)/AC200*BI200</f>
        <v>0.14147166252941498</v>
      </c>
      <c r="AW200" s="14"/>
      <c r="AY200" s="245">
        <f>$AU200*AY$63</f>
        <v>6.5160345957987023</v>
      </c>
      <c r="AZ200" s="13">
        <f t="shared" si="69"/>
        <v>7.2407292119833233</v>
      </c>
      <c r="BA200" s="13">
        <f t="shared" si="69"/>
        <v>7.396020915451456</v>
      </c>
      <c r="BB200" s="13">
        <f t="shared" si="69"/>
        <v>7.8618960258558559</v>
      </c>
      <c r="BC200" s="3">
        <f>AV200*$BC$63</f>
        <v>3571.0279118458188</v>
      </c>
      <c r="BD200" s="3">
        <f>Y200/Y$66*BL$66/$BI$66*$BI200</f>
        <v>1102.7754190002006</v>
      </c>
      <c r="BE200" s="3">
        <f>W200/W$66*BM$66/$BI$66*$BI200</f>
        <v>32.772545047290677</v>
      </c>
      <c r="BF200" s="13">
        <f>$X200/X$10*BN$10/$BI$10*$BI200</f>
        <v>0.23099550007260938</v>
      </c>
      <c r="BG200" s="255">
        <v>0.46</v>
      </c>
      <c r="BH200" s="11"/>
      <c r="BI200" s="100">
        <v>74.17</v>
      </c>
      <c r="BJ200" s="11"/>
      <c r="BK200" s="11"/>
      <c r="BL200" s="11"/>
      <c r="BN200" s="99"/>
    </row>
    <row r="201" spans="1:66" x14ac:dyDescent="0.2">
      <c r="A201" t="s">
        <v>279</v>
      </c>
      <c r="B201" t="s">
        <v>655</v>
      </c>
      <c r="C201" t="s">
        <v>656</v>
      </c>
      <c r="D201" s="28">
        <v>45748</v>
      </c>
      <c r="E201" s="29">
        <v>0.83680555555555558</v>
      </c>
      <c r="F201" s="16">
        <v>91</v>
      </c>
      <c r="G201" s="16">
        <v>-1042</v>
      </c>
      <c r="H201">
        <v>750</v>
      </c>
      <c r="I201">
        <v>36</v>
      </c>
      <c r="J201">
        <v>2001</v>
      </c>
      <c r="K201">
        <v>50</v>
      </c>
      <c r="L201">
        <v>15</v>
      </c>
      <c r="M201">
        <v>400</v>
      </c>
      <c r="N201">
        <v>80</v>
      </c>
      <c r="O201">
        <v>400</v>
      </c>
      <c r="P201" s="22">
        <v>3.06</v>
      </c>
      <c r="Q201" s="22">
        <v>3.06</v>
      </c>
      <c r="R201" s="16">
        <v>1</v>
      </c>
      <c r="S201" s="16">
        <v>6</v>
      </c>
      <c r="T201" s="16">
        <v>-10</v>
      </c>
      <c r="U201" s="15">
        <v>0.87156253758161994</v>
      </c>
      <c r="V201" s="15">
        <v>3.1357761054285E-3</v>
      </c>
      <c r="W201" s="15">
        <v>5.27926534979108E-5</v>
      </c>
      <c r="X201" s="15">
        <v>3.9360021429569202E-2</v>
      </c>
      <c r="Y201" s="15">
        <v>6.4539486896700001E-4</v>
      </c>
      <c r="Z201" s="24">
        <v>2.1064423170024799E-2</v>
      </c>
      <c r="AA201" s="25">
        <v>68755.359509921094</v>
      </c>
      <c r="AB201" s="25">
        <v>249.07672695834901</v>
      </c>
      <c r="AC201" s="25">
        <v>78951.244761046197</v>
      </c>
      <c r="AD201" s="12">
        <v>2.0006313067025001E-2</v>
      </c>
      <c r="AE201" s="12">
        <v>0.19010297991143199</v>
      </c>
      <c r="AF201" s="12">
        <v>0.11360553835519201</v>
      </c>
      <c r="AG201" s="12">
        <v>7.5674341107809301E-3</v>
      </c>
      <c r="AH201" s="12">
        <v>4.3101884584473497E-2</v>
      </c>
      <c r="AI201" s="12">
        <v>2.5073684482159301E-2</v>
      </c>
      <c r="AJ201" s="12">
        <v>6.97984905530959E-3</v>
      </c>
      <c r="AK201" s="12">
        <v>0.20203187213940299</v>
      </c>
      <c r="AL201" s="12">
        <v>1.36600091038626E-2</v>
      </c>
      <c r="AM201">
        <v>6</v>
      </c>
      <c r="AN201">
        <v>4</v>
      </c>
      <c r="AO201">
        <v>191201</v>
      </c>
      <c r="AP201">
        <v>974731</v>
      </c>
      <c r="AR201" s="227">
        <v>85</v>
      </c>
      <c r="AS201" s="16">
        <v>1.1000000000000001</v>
      </c>
      <c r="AU201" s="14">
        <f>(AA201-AR201)/AC201</f>
        <v>0.86978184723697227</v>
      </c>
      <c r="AV201" s="14">
        <f>(AB201-AS201)/AC201*BI201</f>
        <v>0.2329593902435266</v>
      </c>
      <c r="AW201" s="14"/>
      <c r="AY201" s="245">
        <f>$AU201*AY$63</f>
        <v>6.226783985900938</v>
      </c>
      <c r="AZ201" s="13">
        <f t="shared" si="69"/>
        <v>6.9193089816455169</v>
      </c>
      <c r="BA201" s="13">
        <f t="shared" si="69"/>
        <v>7.067707195019354</v>
      </c>
      <c r="BB201" s="13">
        <f t="shared" si="69"/>
        <v>7.5129018351408705</v>
      </c>
      <c r="BC201" s="3">
        <f>AV201*$BC$63</f>
        <v>5880.361268202706</v>
      </c>
      <c r="BD201" s="3">
        <f>Y201/Y$66*BL$66/$BI$66*$BI201</f>
        <v>1668.0414479408112</v>
      </c>
      <c r="BE201" s="3">
        <f>W201/W$66*BM$66/$BI$66*$BI201</f>
        <v>33.762919916082978</v>
      </c>
      <c r="BF201" s="13">
        <f>$X201/X$10*BN$10/$BI$10*$BI201</f>
        <v>0.23879243623377305</v>
      </c>
      <c r="BG201" s="255">
        <v>0.46</v>
      </c>
      <c r="BH201" s="11"/>
      <c r="BI201" s="100">
        <v>74.17</v>
      </c>
      <c r="BJ201" s="11"/>
      <c r="BK201" s="11"/>
      <c r="BL201" s="11"/>
      <c r="BN201" s="99"/>
    </row>
    <row r="202" spans="1:66" x14ac:dyDescent="0.2">
      <c r="A202" t="s">
        <v>279</v>
      </c>
      <c r="B202" t="s">
        <v>657</v>
      </c>
      <c r="C202" t="s">
        <v>658</v>
      </c>
      <c r="D202" s="28">
        <v>45748</v>
      </c>
      <c r="E202" s="29">
        <v>0.84305555555555556</v>
      </c>
      <c r="F202" s="16">
        <v>-22</v>
      </c>
      <c r="G202" s="16">
        <v>-1062</v>
      </c>
      <c r="H202">
        <v>750</v>
      </c>
      <c r="I202">
        <v>36</v>
      </c>
      <c r="J202">
        <v>2001</v>
      </c>
      <c r="K202">
        <v>50</v>
      </c>
      <c r="L202">
        <v>15</v>
      </c>
      <c r="M202">
        <v>400</v>
      </c>
      <c r="N202">
        <v>80</v>
      </c>
      <c r="O202">
        <v>400</v>
      </c>
      <c r="P202" s="22">
        <v>3.06</v>
      </c>
      <c r="Q202" s="22">
        <v>3.06</v>
      </c>
      <c r="R202" s="16">
        <v>-2</v>
      </c>
      <c r="S202" s="16">
        <v>6</v>
      </c>
      <c r="T202" s="16">
        <v>-11</v>
      </c>
      <c r="U202" s="15">
        <v>0.886247830619458</v>
      </c>
      <c r="V202" s="15">
        <v>2.8448141268323799E-3</v>
      </c>
      <c r="W202" s="15">
        <v>4.9438506013677198E-5</v>
      </c>
      <c r="X202" s="15">
        <v>3.8941350951593602E-2</v>
      </c>
      <c r="Y202" s="15">
        <v>4.9415278528626004E-4</v>
      </c>
      <c r="Z202" s="24">
        <v>2.2477992055603802E-2</v>
      </c>
      <c r="AA202" s="25">
        <v>69633.9138886125</v>
      </c>
      <c r="AB202" s="25">
        <v>224.301272262596</v>
      </c>
      <c r="AC202" s="25">
        <v>78628.613476278202</v>
      </c>
      <c r="AD202" s="12">
        <v>1.7628441155469798E-2</v>
      </c>
      <c r="AE202" s="12">
        <v>6.8210619990139207E-2</v>
      </c>
      <c r="AF202" s="12">
        <v>4.4619825439248702E-2</v>
      </c>
      <c r="AG202" s="12">
        <v>6.2252211451094301E-3</v>
      </c>
      <c r="AH202" s="12">
        <v>6.1005962352387803E-2</v>
      </c>
      <c r="AI202" s="12">
        <v>1.7232962052276E-2</v>
      </c>
      <c r="AJ202" s="12">
        <v>4.2307819174981498E-3</v>
      </c>
      <c r="AK202" s="12">
        <v>8.0994845733148094E-2</v>
      </c>
      <c r="AL202" s="12">
        <v>1.37848103628777E-2</v>
      </c>
      <c r="AM202">
        <v>6</v>
      </c>
      <c r="AN202">
        <v>4</v>
      </c>
      <c r="AO202">
        <v>191201</v>
      </c>
      <c r="AP202">
        <v>974731</v>
      </c>
      <c r="AR202" s="227">
        <v>85</v>
      </c>
      <c r="AS202" s="16">
        <v>1.1000000000000001</v>
      </c>
      <c r="AU202" s="14">
        <f>(AA202-AR202)/AC202</f>
        <v>0.88452423124051405</v>
      </c>
      <c r="AV202" s="14">
        <f>(AB202-AS202)/AC202*BI202</f>
        <v>0.21054470671432157</v>
      </c>
      <c r="AW202" s="14"/>
      <c r="AY202" s="245">
        <f>$AU202*AY$63</f>
        <v>6.3323249797936807</v>
      </c>
      <c r="AZ202" s="13">
        <f t="shared" si="69"/>
        <v>7.0365879411577428</v>
      </c>
      <c r="BA202" s="13">
        <f t="shared" si="69"/>
        <v>7.1875014328786122</v>
      </c>
      <c r="BB202" s="13">
        <f t="shared" si="69"/>
        <v>7.6402419080412241</v>
      </c>
      <c r="BC202" s="3">
        <f>AV202*$BC$63</f>
        <v>5314.5697938759013</v>
      </c>
      <c r="BD202" s="3">
        <f>Y202/Y$66*BL$66/$BI$66*$BI202</f>
        <v>1277.1519686733423</v>
      </c>
      <c r="BE202" s="3">
        <f>W202/W$66*BM$66/$BI$66*$BI202</f>
        <v>31.617814387311025</v>
      </c>
      <c r="BF202" s="13">
        <f>$X202/X$10*BN$10/$BI$10*$BI202</f>
        <v>0.23625241364781363</v>
      </c>
      <c r="BG202" s="255">
        <v>0.46</v>
      </c>
      <c r="BH202" s="11"/>
      <c r="BI202" s="100">
        <v>74.17</v>
      </c>
      <c r="BJ202" s="11"/>
      <c r="BK202" s="11"/>
      <c r="BL202" s="11"/>
      <c r="BN202" s="99"/>
    </row>
    <row r="203" spans="1:66" x14ac:dyDescent="0.2">
      <c r="D203" s="28"/>
      <c r="E203" s="29"/>
      <c r="U203" s="15"/>
      <c r="V203" s="15"/>
      <c r="W203" s="15"/>
      <c r="X203" s="15"/>
      <c r="Y203" s="15"/>
      <c r="Z203" s="24"/>
      <c r="AA203" s="25"/>
      <c r="AB203" s="25"/>
      <c r="AC203" s="25"/>
      <c r="AM203"/>
      <c r="AN203"/>
      <c r="AO203"/>
      <c r="AP203"/>
      <c r="AR203" s="227"/>
      <c r="AS203" s="16"/>
      <c r="AU203" s="14"/>
      <c r="AV203" s="14"/>
      <c r="AW203" s="14"/>
      <c r="AY203" s="245"/>
      <c r="AZ203" s="13"/>
      <c r="BA203" s="13"/>
      <c r="BB203" s="13"/>
      <c r="BC203" s="14">
        <f>AVERAGE(BC198:BC202)</f>
        <v>4521.0353239670594</v>
      </c>
      <c r="BD203" s="3">
        <f>STDEV(BC198:BC202)</f>
        <v>1085.0417568030939</v>
      </c>
      <c r="BE203" s="179">
        <f>BC203/10000</f>
        <v>0.45210353239670592</v>
      </c>
      <c r="BF203" s="179">
        <f>BD203/10000</f>
        <v>0.10850417568030939</v>
      </c>
      <c r="BH203" s="11"/>
      <c r="BI203" s="100"/>
      <c r="BJ203" s="11"/>
      <c r="BK203" s="11"/>
      <c r="BL203" s="11"/>
      <c r="BN203" s="99"/>
    </row>
    <row r="204" spans="1:66" x14ac:dyDescent="0.2">
      <c r="A204" t="s">
        <v>279</v>
      </c>
      <c r="B204" t="s">
        <v>659</v>
      </c>
      <c r="C204" t="s">
        <v>660</v>
      </c>
      <c r="D204" s="28">
        <v>45748</v>
      </c>
      <c r="E204" s="29">
        <v>0.85</v>
      </c>
      <c r="F204" s="16">
        <v>4381</v>
      </c>
      <c r="G204" s="16">
        <v>-436</v>
      </c>
      <c r="H204">
        <v>750</v>
      </c>
      <c r="I204">
        <v>36</v>
      </c>
      <c r="J204">
        <v>2001</v>
      </c>
      <c r="K204">
        <v>50</v>
      </c>
      <c r="L204">
        <v>15</v>
      </c>
      <c r="M204">
        <v>400</v>
      </c>
      <c r="N204">
        <v>80</v>
      </c>
      <c r="O204">
        <v>400</v>
      </c>
      <c r="P204" s="22">
        <v>3.06</v>
      </c>
      <c r="Q204" s="22">
        <v>3.05</v>
      </c>
      <c r="R204" s="16">
        <v>-1</v>
      </c>
      <c r="S204" s="16">
        <v>5</v>
      </c>
      <c r="T204" s="16">
        <v>-11</v>
      </c>
      <c r="U204" s="15">
        <v>0.56353591473285503</v>
      </c>
      <c r="V204" s="15">
        <v>3.7124343263095299E-3</v>
      </c>
      <c r="W204" s="15">
        <v>2.3186508653730499E-5</v>
      </c>
      <c r="X204" s="15">
        <v>4.0491743546428198E-2</v>
      </c>
      <c r="Y204" s="15">
        <v>4.3985123407543297E-4</v>
      </c>
      <c r="Z204" s="24">
        <v>2.1648725897533999E-2</v>
      </c>
      <c r="AA204" s="25">
        <v>42094.811083747401</v>
      </c>
      <c r="AB204" s="25">
        <v>278.65200505723698</v>
      </c>
      <c r="AC204" s="25">
        <v>74737.393818078999</v>
      </c>
      <c r="AD204" s="12">
        <v>1.0211164068781701E-2</v>
      </c>
      <c r="AE204" s="12">
        <v>0.100929163330868</v>
      </c>
      <c r="AF204" s="12">
        <v>0.100663206226869</v>
      </c>
      <c r="AG204" s="12">
        <v>3.8226594495568201E-3</v>
      </c>
      <c r="AH204" s="12">
        <v>6.5574298027687994E-2</v>
      </c>
      <c r="AI204" s="12">
        <v>6.7775940197814799E-3</v>
      </c>
      <c r="AJ204" s="12">
        <v>7.2871565276615901E-3</v>
      </c>
      <c r="AK204" s="12">
        <v>0.117256973112878</v>
      </c>
      <c r="AL204" s="12">
        <v>1.7411077886067099E-2</v>
      </c>
      <c r="AM204">
        <v>6</v>
      </c>
      <c r="AN204">
        <v>4</v>
      </c>
      <c r="AO204">
        <v>191201</v>
      </c>
      <c r="AP204">
        <v>974731</v>
      </c>
      <c r="AR204" s="227">
        <v>85</v>
      </c>
      <c r="AS204" s="16">
        <v>1.1000000000000001</v>
      </c>
      <c r="AU204" s="14">
        <f>(AA204-AR204)/AC204</f>
        <v>0.56209895659467346</v>
      </c>
      <c r="AV204" s="14">
        <f>(AB204-AS204)/AC204*BI204</f>
        <v>0.27210254962923802</v>
      </c>
      <c r="AW204" s="14"/>
      <c r="AY204" s="245">
        <f>$AU204*AY$63</f>
        <v>4.024076603270089</v>
      </c>
      <c r="AZ204" s="13">
        <f t="shared" ref="AZ204:BB208" si="70">$AU204*AZ$63</f>
        <v>4.4716228227736821</v>
      </c>
      <c r="BA204" s="13">
        <f t="shared" si="70"/>
        <v>4.5675255840958799</v>
      </c>
      <c r="BB204" s="13">
        <f t="shared" si="70"/>
        <v>4.8552338680624763</v>
      </c>
      <c r="BC204" s="3">
        <f>AV204*$BC$63</f>
        <v>6868.4129544910584</v>
      </c>
      <c r="BD204" s="3">
        <f>Y204/Y$66*BL$66/$BI$66*$BI204</f>
        <v>1123.0137064353771</v>
      </c>
      <c r="BE204" s="3">
        <f>W204/W$66*BM$66/$BI$66*$BI204</f>
        <v>14.648723404735637</v>
      </c>
      <c r="BF204" s="13">
        <f>$X204/X$10*BN$10/$BI$10*$BI204</f>
        <v>0.24267756591901649</v>
      </c>
      <c r="BG204" s="255">
        <v>0.18</v>
      </c>
      <c r="BH204" s="11"/>
      <c r="BI204" s="100">
        <v>73.27</v>
      </c>
      <c r="BJ204" s="11"/>
      <c r="BK204" s="11"/>
      <c r="BL204" s="11"/>
      <c r="BN204" s="99"/>
    </row>
    <row r="205" spans="1:66" x14ac:dyDescent="0.2">
      <c r="A205" t="s">
        <v>279</v>
      </c>
      <c r="B205" t="s">
        <v>661</v>
      </c>
      <c r="C205" t="s">
        <v>662</v>
      </c>
      <c r="D205" s="28">
        <v>45748</v>
      </c>
      <c r="E205" s="29">
        <v>0.85624999999999996</v>
      </c>
      <c r="F205" s="16">
        <v>4425</v>
      </c>
      <c r="G205" s="16">
        <v>-321</v>
      </c>
      <c r="H205">
        <v>750</v>
      </c>
      <c r="I205">
        <v>36</v>
      </c>
      <c r="J205">
        <v>2001</v>
      </c>
      <c r="K205">
        <v>50</v>
      </c>
      <c r="L205">
        <v>15</v>
      </c>
      <c r="M205">
        <v>400</v>
      </c>
      <c r="N205">
        <v>80</v>
      </c>
      <c r="O205">
        <v>400</v>
      </c>
      <c r="P205" s="22">
        <v>3.06</v>
      </c>
      <c r="Q205" s="22">
        <v>3.05</v>
      </c>
      <c r="R205" s="16">
        <v>2</v>
      </c>
      <c r="S205" s="16">
        <v>4</v>
      </c>
      <c r="T205" s="16">
        <v>-6</v>
      </c>
      <c r="U205" s="15">
        <v>0.56154179127859705</v>
      </c>
      <c r="V205" s="15">
        <v>3.2633964598137201E-3</v>
      </c>
      <c r="W205" s="15">
        <v>1.9351938545612499E-5</v>
      </c>
      <c r="X205" s="15">
        <v>4.0209315823195001E-2</v>
      </c>
      <c r="Y205" s="15">
        <v>3.9989384135188401E-4</v>
      </c>
      <c r="Z205" s="24">
        <v>2.1326686577675402E-2</v>
      </c>
      <c r="AA205" s="25">
        <v>41996.578614369399</v>
      </c>
      <c r="AB205" s="25">
        <v>244.55149557087199</v>
      </c>
      <c r="AC205" s="25">
        <v>74827.120023837299</v>
      </c>
      <c r="AD205" s="12">
        <v>9.39131133005232E-3</v>
      </c>
      <c r="AE205" s="12">
        <v>3.6738832395406103E-2</v>
      </c>
      <c r="AF205" s="12">
        <v>6.8261110886664103E-2</v>
      </c>
      <c r="AG205" s="12">
        <v>4.7475348705063496E-3</v>
      </c>
      <c r="AH205" s="12">
        <v>3.58194075876168E-2</v>
      </c>
      <c r="AI205" s="12">
        <v>2.02099867632652E-2</v>
      </c>
      <c r="AJ205" s="12">
        <v>9.3965802530374693E-3</v>
      </c>
      <c r="AK205" s="12">
        <v>5.2801651768994803E-2</v>
      </c>
      <c r="AL205" s="12">
        <v>1.86829510846655E-2</v>
      </c>
      <c r="AM205">
        <v>6</v>
      </c>
      <c r="AN205">
        <v>4</v>
      </c>
      <c r="AO205">
        <v>191201</v>
      </c>
      <c r="AP205">
        <v>974731</v>
      </c>
      <c r="AR205" s="227">
        <v>85</v>
      </c>
      <c r="AS205" s="16">
        <v>1.1000000000000001</v>
      </c>
      <c r="AU205" s="14">
        <f>(AA205-AR205)/AC205</f>
        <v>0.56011214384594565</v>
      </c>
      <c r="AV205" s="14">
        <f>(AB205-AS205)/AC205*BI205</f>
        <v>0.23838537517941794</v>
      </c>
      <c r="AW205" s="14"/>
      <c r="AY205" s="245">
        <f>$AU205*AY$63</f>
        <v>4.0098529748441081</v>
      </c>
      <c r="AZ205" s="13">
        <f t="shared" si="70"/>
        <v>4.4558172833263008</v>
      </c>
      <c r="BA205" s="13">
        <f t="shared" si="70"/>
        <v>4.5513810637153416</v>
      </c>
      <c r="BB205" s="13">
        <f t="shared" si="70"/>
        <v>4.8380724048824657</v>
      </c>
      <c r="BC205" s="3">
        <f>AV205*$BC$63</f>
        <v>6017.3239878660461</v>
      </c>
      <c r="BD205" s="3">
        <f>Y205/Y$66*BL$66/$BI$66*$BI205</f>
        <v>1020.9958053232227</v>
      </c>
      <c r="BE205" s="3">
        <f>W205/W$66*BM$66/$BI$66*$BI205</f>
        <v>12.226126810795638</v>
      </c>
      <c r="BF205" s="13">
        <f>$X205/X$10*BN$10/$BI$10*$BI205</f>
        <v>0.24098490301000405</v>
      </c>
      <c r="BG205" s="255">
        <v>0.18</v>
      </c>
      <c r="BH205" s="11"/>
      <c r="BI205" s="100">
        <v>73.27</v>
      </c>
      <c r="BJ205" s="11"/>
      <c r="BK205" s="11"/>
      <c r="BL205" s="11"/>
      <c r="BN205" s="99"/>
    </row>
    <row r="206" spans="1:66" x14ac:dyDescent="0.2">
      <c r="A206" t="s">
        <v>279</v>
      </c>
      <c r="B206" t="s">
        <v>663</v>
      </c>
      <c r="C206" t="s">
        <v>664</v>
      </c>
      <c r="D206" s="28">
        <v>45748</v>
      </c>
      <c r="E206" s="29">
        <v>0.86250000000000004</v>
      </c>
      <c r="F206" s="16">
        <v>4470</v>
      </c>
      <c r="G206" s="16">
        <v>-464</v>
      </c>
      <c r="H206">
        <v>750</v>
      </c>
      <c r="I206">
        <v>36</v>
      </c>
      <c r="J206">
        <v>2001</v>
      </c>
      <c r="K206">
        <v>50</v>
      </c>
      <c r="L206">
        <v>15</v>
      </c>
      <c r="M206">
        <v>400</v>
      </c>
      <c r="N206">
        <v>80</v>
      </c>
      <c r="O206">
        <v>400</v>
      </c>
      <c r="P206" s="22">
        <v>3.05</v>
      </c>
      <c r="Q206" s="22">
        <v>3.05</v>
      </c>
      <c r="R206" s="16">
        <v>2</v>
      </c>
      <c r="S206" s="16">
        <v>5</v>
      </c>
      <c r="T206" s="16">
        <v>-10</v>
      </c>
      <c r="U206" s="15">
        <v>0.544697193736149</v>
      </c>
      <c r="V206" s="15">
        <v>5.6918193169656298E-3</v>
      </c>
      <c r="W206" s="15">
        <v>2.49163791711261E-5</v>
      </c>
      <c r="X206" s="15">
        <v>4.0345498915938902E-2</v>
      </c>
      <c r="Y206" s="15">
        <v>8.3833715534439401E-4</v>
      </c>
      <c r="Z206" s="24">
        <v>2.08314004900612E-2</v>
      </c>
      <c r="AA206" s="25">
        <v>41924.4956069572</v>
      </c>
      <c r="AB206" s="25">
        <v>444.45557707086903</v>
      </c>
      <c r="AC206" s="25">
        <v>77089.385267691396</v>
      </c>
      <c r="AD206" s="12">
        <v>2.0661684290972399E-2</v>
      </c>
      <c r="AE206" s="12">
        <v>0.19453760901910599</v>
      </c>
      <c r="AF206" s="12">
        <v>8.9232570819801696E-2</v>
      </c>
      <c r="AG206" s="12">
        <v>7.9386283831657505E-3</v>
      </c>
      <c r="AH206" s="12">
        <v>0.29271297932926899</v>
      </c>
      <c r="AI206" s="12">
        <v>2.34998587542917E-2</v>
      </c>
      <c r="AJ206" s="12">
        <v>5.0548868856689503E-3</v>
      </c>
      <c r="AK206" s="12">
        <v>0.21480468122183799</v>
      </c>
      <c r="AL206" s="12">
        <v>2.5494282242048999E-2</v>
      </c>
      <c r="AM206">
        <v>6</v>
      </c>
      <c r="AN206">
        <v>4</v>
      </c>
      <c r="AO206">
        <v>191201</v>
      </c>
      <c r="AP206">
        <v>974731</v>
      </c>
      <c r="AR206" s="227">
        <v>85</v>
      </c>
      <c r="AS206" s="16">
        <v>1.1000000000000001</v>
      </c>
      <c r="AU206" s="14">
        <f>(AA206-AR206)/AC206</f>
        <v>0.54274003433378493</v>
      </c>
      <c r="AV206" s="14">
        <f>(AB206-AS206)/AC206*BI206</f>
        <v>0.42138957288581569</v>
      </c>
      <c r="AW206" s="14"/>
      <c r="AY206" s="245">
        <f>$AU206*AY$63</f>
        <v>3.8854857284417261</v>
      </c>
      <c r="AZ206" s="13">
        <f t="shared" si="70"/>
        <v>4.3176182696776824</v>
      </c>
      <c r="BA206" s="13">
        <f t="shared" si="70"/>
        <v>4.4102180999425293</v>
      </c>
      <c r="BB206" s="13">
        <f t="shared" si="70"/>
        <v>4.6880175907370729</v>
      </c>
      <c r="BC206" s="3">
        <f>AV206*$BC$63</f>
        <v>10636.716213207412</v>
      </c>
      <c r="BD206" s="3">
        <f>Y206/Y$66*BL$66/$BI$66*$BI206</f>
        <v>2140.4148565020068</v>
      </c>
      <c r="BE206" s="3">
        <f>W206/W$66*BM$66/$BI$66*$BI206</f>
        <v>15.741617342058019</v>
      </c>
      <c r="BF206" s="13">
        <f>$X206/X$10*BN$10/$BI$10*$BI206</f>
        <v>0.24180108375629672</v>
      </c>
      <c r="BG206" s="255">
        <v>0.18</v>
      </c>
      <c r="BH206" s="11"/>
      <c r="BI206" s="100">
        <v>73.27</v>
      </c>
      <c r="BJ206" s="11"/>
      <c r="BK206" s="11"/>
      <c r="BL206" s="11"/>
      <c r="BN206" s="99"/>
    </row>
    <row r="207" spans="1:66" x14ac:dyDescent="0.2">
      <c r="A207" t="s">
        <v>279</v>
      </c>
      <c r="B207" t="s">
        <v>665</v>
      </c>
      <c r="C207" t="s">
        <v>666</v>
      </c>
      <c r="D207" s="28">
        <v>45748</v>
      </c>
      <c r="E207" s="29">
        <v>0.86944444444444446</v>
      </c>
      <c r="F207" s="16">
        <v>4284</v>
      </c>
      <c r="G207" s="16">
        <v>-679</v>
      </c>
      <c r="H207">
        <v>750</v>
      </c>
      <c r="I207">
        <v>36</v>
      </c>
      <c r="J207">
        <v>2001</v>
      </c>
      <c r="K207">
        <v>50</v>
      </c>
      <c r="L207">
        <v>15</v>
      </c>
      <c r="M207">
        <v>400</v>
      </c>
      <c r="N207">
        <v>80</v>
      </c>
      <c r="O207">
        <v>400</v>
      </c>
      <c r="P207" s="22">
        <v>3.05</v>
      </c>
      <c r="Q207" s="22">
        <v>3.06</v>
      </c>
      <c r="R207" s="16">
        <v>-6</v>
      </c>
      <c r="S207" s="16">
        <v>7</v>
      </c>
      <c r="T207" s="16">
        <v>-11</v>
      </c>
      <c r="U207" s="15">
        <v>0.55814210737553105</v>
      </c>
      <c r="V207" s="15">
        <v>2.7961858322502601E-3</v>
      </c>
      <c r="W207" s="15">
        <v>2.2437346746538701E-5</v>
      </c>
      <c r="X207" s="15">
        <v>3.98005316165079E-2</v>
      </c>
      <c r="Y207" s="15">
        <v>4.0129053226956903E-4</v>
      </c>
      <c r="Z207" s="24">
        <v>2.1742613481513198E-2</v>
      </c>
      <c r="AA207" s="25">
        <v>40478.703679648199</v>
      </c>
      <c r="AB207" s="25">
        <v>202.726019565059</v>
      </c>
      <c r="AC207" s="25">
        <v>72563.456191797595</v>
      </c>
      <c r="AD207" s="12">
        <v>1.09666473011808E-2</v>
      </c>
      <c r="AE207" s="12">
        <v>2.05004198858642E-2</v>
      </c>
      <c r="AF207" s="12">
        <v>9.0407563833392601E-2</v>
      </c>
      <c r="AG207" s="12">
        <v>4.7051338014496699E-3</v>
      </c>
      <c r="AH207" s="12">
        <v>2.88371051466291E-2</v>
      </c>
      <c r="AI207" s="12">
        <v>1.7575982153036799E-2</v>
      </c>
      <c r="AJ207" s="12">
        <v>5.7370425265155199E-3</v>
      </c>
      <c r="AK207" s="12">
        <v>1.06034019931751E-2</v>
      </c>
      <c r="AL207" s="12">
        <v>1.66082577656608E-2</v>
      </c>
      <c r="AM207">
        <v>6</v>
      </c>
      <c r="AN207">
        <v>4</v>
      </c>
      <c r="AO207">
        <v>191201</v>
      </c>
      <c r="AP207">
        <v>974731</v>
      </c>
      <c r="AR207" s="227">
        <v>85</v>
      </c>
      <c r="AS207" s="16">
        <v>1.1000000000000001</v>
      </c>
      <c r="AU207" s="14">
        <f>(AA207-AR207)/AC207</f>
        <v>0.5566673061007561</v>
      </c>
      <c r="AV207" s="14">
        <f>(AB207-AS207)/AC207*BI207</f>
        <v>0.20358923387667682</v>
      </c>
      <c r="AW207" s="14"/>
      <c r="AY207" s="245">
        <f>$AU207*AY$63</f>
        <v>3.9851913190807529</v>
      </c>
      <c r="AZ207" s="13">
        <f t="shared" si="70"/>
        <v>4.4284128291791829</v>
      </c>
      <c r="BA207" s="13">
        <f t="shared" si="70"/>
        <v>4.5233888670574167</v>
      </c>
      <c r="BB207" s="13">
        <f t="shared" si="70"/>
        <v>4.8083169806921218</v>
      </c>
      <c r="BC207" s="3">
        <f>AV207*$BC$63</f>
        <v>5138.9997383663722</v>
      </c>
      <c r="BD207" s="3">
        <f>Y207/Y$66*BL$66/$BI$66*$BI207</f>
        <v>1024.5617906443986</v>
      </c>
      <c r="BE207" s="3">
        <f>W207/W$66*BM$66/$BI$66*$BI207</f>
        <v>14.175419479262956</v>
      </c>
      <c r="BF207" s="13">
        <f>$X207/X$10*BN$10/$BI$10*$BI207</f>
        <v>0.23853495278370143</v>
      </c>
      <c r="BG207" s="255">
        <v>0.18</v>
      </c>
      <c r="BH207" s="11"/>
      <c r="BI207" s="100">
        <v>73.27</v>
      </c>
      <c r="BJ207" s="11"/>
      <c r="BK207" s="11"/>
      <c r="BL207" s="11"/>
      <c r="BN207" s="99"/>
    </row>
    <row r="208" spans="1:66" x14ac:dyDescent="0.2">
      <c r="A208" t="s">
        <v>279</v>
      </c>
      <c r="B208" t="s">
        <v>667</v>
      </c>
      <c r="C208" t="s">
        <v>668</v>
      </c>
      <c r="D208" s="28">
        <v>45748</v>
      </c>
      <c r="E208" s="29">
        <v>0.87569444444444444</v>
      </c>
      <c r="F208" s="16">
        <v>4441</v>
      </c>
      <c r="G208" s="16">
        <v>-186</v>
      </c>
      <c r="H208">
        <v>750</v>
      </c>
      <c r="I208">
        <v>36</v>
      </c>
      <c r="J208">
        <v>2001</v>
      </c>
      <c r="K208">
        <v>50</v>
      </c>
      <c r="L208">
        <v>15</v>
      </c>
      <c r="M208">
        <v>400</v>
      </c>
      <c r="N208">
        <v>80</v>
      </c>
      <c r="O208">
        <v>400</v>
      </c>
      <c r="P208" s="22">
        <v>3.05</v>
      </c>
      <c r="Q208" s="22">
        <v>3.05</v>
      </c>
      <c r="R208" s="16">
        <v>3</v>
      </c>
      <c r="S208" s="16">
        <v>2</v>
      </c>
      <c r="T208" s="16">
        <v>-11</v>
      </c>
      <c r="U208" s="15">
        <v>0.56494124283794001</v>
      </c>
      <c r="V208" s="15">
        <v>2.8151169611729801E-3</v>
      </c>
      <c r="W208" s="15">
        <v>2.7510543479766801E-5</v>
      </c>
      <c r="X208" s="15">
        <v>4.0563116008534801E-2</v>
      </c>
      <c r="Y208" s="15">
        <v>4.5098497429920097E-4</v>
      </c>
      <c r="Z208" s="24">
        <v>2.1244968363065699E-2</v>
      </c>
      <c r="AA208" s="25">
        <v>41259.268650560298</v>
      </c>
      <c r="AB208" s="25">
        <v>205.37604722173899</v>
      </c>
      <c r="AC208" s="25">
        <v>73067.524491095304</v>
      </c>
      <c r="AD208" s="12">
        <v>9.4732183510597302E-3</v>
      </c>
      <c r="AE208" s="12">
        <v>3.3148837996603897E-2</v>
      </c>
      <c r="AF208" s="12">
        <v>0.114435670355756</v>
      </c>
      <c r="AG208" s="12">
        <v>5.2447893123762001E-3</v>
      </c>
      <c r="AH208" s="12">
        <v>2.6417619038183501E-2</v>
      </c>
      <c r="AI208" s="12">
        <v>1.79127846329711E-2</v>
      </c>
      <c r="AJ208" s="12">
        <v>7.2238602359736299E-3</v>
      </c>
      <c r="AK208" s="12">
        <v>1.9390628211220499E-2</v>
      </c>
      <c r="AL208" s="12">
        <v>1.6699917408706199E-2</v>
      </c>
      <c r="AM208">
        <v>6</v>
      </c>
      <c r="AN208">
        <v>4</v>
      </c>
      <c r="AO208">
        <v>191201</v>
      </c>
      <c r="AP208">
        <v>974731</v>
      </c>
      <c r="AR208" s="227">
        <v>85</v>
      </c>
      <c r="AS208" s="16">
        <v>1.1000000000000001</v>
      </c>
      <c r="AU208" s="14">
        <f>(AA208-AR208)/AC208</f>
        <v>0.56350983473619909</v>
      </c>
      <c r="AV208" s="14">
        <f>(AB208-AS208)/AC208*BI208</f>
        <v>0.20484211124137469</v>
      </c>
      <c r="AW208" s="14"/>
      <c r="AY208" s="245">
        <f>$AU208*AY$63</f>
        <v>4.0341771054197002</v>
      </c>
      <c r="AZ208" s="13">
        <f t="shared" si="70"/>
        <v>4.4828466737055885</v>
      </c>
      <c r="BA208" s="13">
        <f t="shared" si="70"/>
        <v>4.5789901526239927</v>
      </c>
      <c r="BB208" s="13">
        <f t="shared" si="70"/>
        <v>4.8674205893792069</v>
      </c>
      <c r="BC208" s="3">
        <f>AV208*$BC$63</f>
        <v>5170.6248706328824</v>
      </c>
      <c r="BD208" s="3">
        <f>Y208/Y$66*BL$66/$BI$66*$BI208</f>
        <v>1151.4400058442316</v>
      </c>
      <c r="BE208" s="3">
        <f>W208/W$66*BM$66/$BI$66*$BI208</f>
        <v>17.380552983090841</v>
      </c>
      <c r="BF208" s="13">
        <f>$X208/X$10*BN$10/$BI$10*$BI208</f>
        <v>0.24310531967473753</v>
      </c>
      <c r="BG208" s="255">
        <v>0.18</v>
      </c>
      <c r="BH208" s="11"/>
      <c r="BI208" s="100">
        <v>73.27</v>
      </c>
      <c r="BJ208" s="11"/>
      <c r="BK208" s="11"/>
      <c r="BL208" s="11"/>
      <c r="BN208" s="99"/>
    </row>
    <row r="209" spans="1:66" x14ac:dyDescent="0.2">
      <c r="D209" s="28"/>
      <c r="E209" s="29"/>
      <c r="U209" s="15"/>
      <c r="V209" s="15"/>
      <c r="W209" s="15"/>
      <c r="X209" s="15"/>
      <c r="Y209" s="15"/>
      <c r="Z209" s="24"/>
      <c r="AA209" s="25"/>
      <c r="AB209" s="25"/>
      <c r="AC209" s="25"/>
      <c r="AM209"/>
      <c r="AN209"/>
      <c r="AO209"/>
      <c r="AP209"/>
      <c r="AR209" s="227"/>
      <c r="AS209" s="16"/>
      <c r="AU209" s="14"/>
      <c r="AV209" s="14"/>
      <c r="AW209" s="14"/>
      <c r="AY209" s="245"/>
      <c r="AZ209" s="13"/>
      <c r="BA209" s="13"/>
      <c r="BB209" s="13"/>
      <c r="BC209" s="14">
        <f>AVERAGE(BC204:BC208)</f>
        <v>6766.4155529127547</v>
      </c>
      <c r="BD209" s="3">
        <f>STDEV(BC204:BC208)</f>
        <v>2277.3778221299272</v>
      </c>
      <c r="BE209" s="179">
        <f>BC209/10000</f>
        <v>0.67664155529127545</v>
      </c>
      <c r="BF209" s="179">
        <f>BD209/10000</f>
        <v>0.22773778221299271</v>
      </c>
      <c r="BH209" s="11"/>
      <c r="BI209" s="100"/>
      <c r="BJ209" s="11"/>
      <c r="BK209" s="11"/>
      <c r="BL209" s="11"/>
      <c r="BN209" s="99"/>
    </row>
    <row r="210" spans="1:66" x14ac:dyDescent="0.2">
      <c r="A210" t="s">
        <v>279</v>
      </c>
      <c r="B210" t="s">
        <v>669</v>
      </c>
      <c r="C210" t="s">
        <v>670</v>
      </c>
      <c r="D210" s="28">
        <v>45748</v>
      </c>
      <c r="E210" s="29">
        <v>0.88263888888888886</v>
      </c>
      <c r="F210" s="16">
        <v>-315</v>
      </c>
      <c r="G210" s="16">
        <v>-6261</v>
      </c>
      <c r="H210">
        <v>750</v>
      </c>
      <c r="I210">
        <v>36</v>
      </c>
      <c r="J210">
        <v>2001</v>
      </c>
      <c r="K210">
        <v>50</v>
      </c>
      <c r="L210">
        <v>15</v>
      </c>
      <c r="M210">
        <v>400</v>
      </c>
      <c r="N210">
        <v>80</v>
      </c>
      <c r="O210">
        <v>400</v>
      </c>
      <c r="P210" s="22">
        <v>3.06</v>
      </c>
      <c r="Q210" s="22">
        <v>3.06</v>
      </c>
      <c r="R210" s="16">
        <v>-34</v>
      </c>
      <c r="S210" s="16">
        <v>4</v>
      </c>
      <c r="T210" s="16">
        <v>-10</v>
      </c>
      <c r="U210" s="15">
        <v>0.582063857491948</v>
      </c>
      <c r="V210" s="15">
        <v>2.9121632613736599E-3</v>
      </c>
      <c r="W210" s="15">
        <v>3.0895116470989299E-4</v>
      </c>
      <c r="X210" s="15">
        <v>0.57011776913076595</v>
      </c>
      <c r="Y210" s="15">
        <v>2.5424306322306802E-3</v>
      </c>
      <c r="Z210" s="24">
        <v>1.77168217010952E-2</v>
      </c>
      <c r="AA210" s="25">
        <v>31498.376547340398</v>
      </c>
      <c r="AB210" s="25">
        <v>157.400617711536</v>
      </c>
      <c r="AC210" s="25">
        <v>54142.520610492298</v>
      </c>
      <c r="AD210" s="12">
        <v>1.19895916155612E-2</v>
      </c>
      <c r="AE210" s="12">
        <v>5.2401190758065999E-2</v>
      </c>
      <c r="AF210" s="12">
        <v>2.8071449138326501E-2</v>
      </c>
      <c r="AG210" s="12">
        <v>5.6755853128599302E-3</v>
      </c>
      <c r="AH210" s="12">
        <v>2.3811506718316399E-2</v>
      </c>
      <c r="AI210" s="12">
        <v>1.16102889742435E-2</v>
      </c>
      <c r="AJ210" s="12">
        <v>2.57789204281187E-3</v>
      </c>
      <c r="AK210" s="12">
        <v>4.2280640138429103E-2</v>
      </c>
      <c r="AL210" s="12">
        <v>1.42427775835492E-2</v>
      </c>
      <c r="AM210">
        <v>6</v>
      </c>
      <c r="AN210">
        <v>4</v>
      </c>
      <c r="AO210">
        <v>191201</v>
      </c>
      <c r="AP210">
        <v>974731</v>
      </c>
      <c r="AR210" s="227">
        <v>85</v>
      </c>
      <c r="AS210" s="16">
        <v>1.1000000000000001</v>
      </c>
      <c r="AU210" s="14">
        <f>(AA210-AR210)/AC210</f>
        <v>0.58019789609227745</v>
      </c>
      <c r="AV210" s="14">
        <f>(AB210-AS210)/AC210*BI210</f>
        <v>0.17422059727790407</v>
      </c>
      <c r="AW210" s="14"/>
      <c r="AY210" s="245">
        <f>$AU210*AY$63</f>
        <v>4.1536472386926127</v>
      </c>
      <c r="AZ210" s="13">
        <f t="shared" ref="AZ210:BB214" si="71">$AU210*AZ$63</f>
        <v>4.6156039313951762</v>
      </c>
      <c r="BA210" s="13">
        <f t="shared" si="71"/>
        <v>4.7145946512600103</v>
      </c>
      <c r="BB210" s="13">
        <f t="shared" si="71"/>
        <v>5.0115668108545162</v>
      </c>
      <c r="BC210" s="3">
        <f>AV210*$BC$63</f>
        <v>4397.6765705180533</v>
      </c>
      <c r="BD210" s="3">
        <f>Y210/Y$66*BL$66/$BI$66*$BI210</f>
        <v>5346.6214627699101</v>
      </c>
      <c r="BE210" s="3">
        <f>W210/W$66*BM$66/$BI$66*$BI210</f>
        <v>160.77012132935781</v>
      </c>
      <c r="BF210" s="13">
        <f>$X210/X$10*BN$10/$BI$10*$BI210</f>
        <v>2.8143545763125308</v>
      </c>
      <c r="BG210" s="255">
        <v>1.24</v>
      </c>
      <c r="BH210" s="11"/>
      <c r="BI210" s="100">
        <v>60.35</v>
      </c>
      <c r="BJ210" s="11"/>
      <c r="BK210" s="11"/>
      <c r="BL210" s="11"/>
      <c r="BN210" s="99"/>
    </row>
    <row r="211" spans="1:66" x14ac:dyDescent="0.2">
      <c r="A211" t="s">
        <v>279</v>
      </c>
      <c r="B211" t="s">
        <v>671</v>
      </c>
      <c r="C211" t="s">
        <v>672</v>
      </c>
      <c r="D211" s="28">
        <v>45748</v>
      </c>
      <c r="E211" s="29">
        <v>0.88888888888888884</v>
      </c>
      <c r="F211" s="16">
        <v>-721</v>
      </c>
      <c r="G211" s="16">
        <v>-6160</v>
      </c>
      <c r="H211">
        <v>750</v>
      </c>
      <c r="I211">
        <v>36</v>
      </c>
      <c r="J211">
        <v>2001</v>
      </c>
      <c r="K211">
        <v>50</v>
      </c>
      <c r="L211">
        <v>15</v>
      </c>
      <c r="M211">
        <v>400</v>
      </c>
      <c r="N211">
        <v>80</v>
      </c>
      <c r="O211">
        <v>400</v>
      </c>
      <c r="P211" s="22">
        <v>3.06</v>
      </c>
      <c r="Q211" s="22">
        <v>3.05</v>
      </c>
      <c r="R211" s="16">
        <v>-37</v>
      </c>
      <c r="S211" s="16">
        <v>3</v>
      </c>
      <c r="T211" s="16">
        <v>-10</v>
      </c>
      <c r="U211" s="15">
        <v>0.56574052797298302</v>
      </c>
      <c r="V211" s="15">
        <v>4.1677376052477403E-3</v>
      </c>
      <c r="W211" s="15">
        <v>4.0289711575420899E-4</v>
      </c>
      <c r="X211" s="15">
        <v>0.55699675014077599</v>
      </c>
      <c r="Y211" s="15">
        <v>2.6984122294406998E-3</v>
      </c>
      <c r="Z211" s="24">
        <v>1.78028952809965E-2</v>
      </c>
      <c r="AA211" s="25">
        <v>31441.988358202401</v>
      </c>
      <c r="AB211" s="25">
        <v>228.901443613038</v>
      </c>
      <c r="AC211" s="25">
        <v>55640.893048014499</v>
      </c>
      <c r="AD211" s="12">
        <v>1.8870855271353799E-2</v>
      </c>
      <c r="AE211" s="12">
        <v>0.21163473012598799</v>
      </c>
      <c r="AF211" s="12">
        <v>6.3561725654634096E-2</v>
      </c>
      <c r="AG211" s="12">
        <v>5.7576677712234204E-3</v>
      </c>
      <c r="AH211" s="12">
        <v>5.0492545144154702E-2</v>
      </c>
      <c r="AI211" s="12">
        <v>7.2861834422786997E-3</v>
      </c>
      <c r="AJ211" s="12">
        <v>1.7110540646976999E-3</v>
      </c>
      <c r="AK211" s="12">
        <v>0.192333810141297</v>
      </c>
      <c r="AL211" s="12">
        <v>2.0383325441915501E-2</v>
      </c>
      <c r="AM211">
        <v>6</v>
      </c>
      <c r="AN211">
        <v>4</v>
      </c>
      <c r="AO211">
        <v>191201</v>
      </c>
      <c r="AP211">
        <v>974731</v>
      </c>
      <c r="AR211" s="227">
        <v>85</v>
      </c>
      <c r="AS211" s="16">
        <v>1.1000000000000001</v>
      </c>
      <c r="AU211" s="14">
        <f>(AA211-AR211)/AC211</f>
        <v>0.56356011991294508</v>
      </c>
      <c r="AV211" s="14">
        <f>(AB211-AS211)/AC211*BI211</f>
        <v>0.24708117301753882</v>
      </c>
      <c r="AW211" s="14"/>
      <c r="AY211" s="245">
        <f>$AU211*AY$63</f>
        <v>4.0345370979100981</v>
      </c>
      <c r="AZ211" s="13">
        <f t="shared" si="71"/>
        <v>4.4832467035247978</v>
      </c>
      <c r="BA211" s="13">
        <f t="shared" si="71"/>
        <v>4.5793987618708041</v>
      </c>
      <c r="BB211" s="13">
        <f t="shared" si="71"/>
        <v>4.8678549369088264</v>
      </c>
      <c r="BC211" s="3">
        <f>AV211*$BC$63</f>
        <v>6236.8233295751443</v>
      </c>
      <c r="BD211" s="3">
        <f>Y211/Y$66*BL$66/$BI$66*$BI211</f>
        <v>5674.6440034315256</v>
      </c>
      <c r="BE211" s="3">
        <f>W211/W$66*BM$66/$BI$66*$BI211</f>
        <v>209.65714191068196</v>
      </c>
      <c r="BF211" s="13">
        <f>$X211/X$10*BN$10/$BI$10*$BI211</f>
        <v>2.74958339772488</v>
      </c>
      <c r="BG211" s="255">
        <v>1.24</v>
      </c>
      <c r="BH211" s="11"/>
      <c r="BI211" s="100">
        <v>60.35</v>
      </c>
      <c r="BJ211" s="11"/>
      <c r="BK211" s="11"/>
      <c r="BL211" s="11"/>
      <c r="BN211" s="99"/>
    </row>
    <row r="212" spans="1:66" x14ac:dyDescent="0.2">
      <c r="A212" t="s">
        <v>279</v>
      </c>
      <c r="B212" t="s">
        <v>673</v>
      </c>
      <c r="C212" t="s">
        <v>674</v>
      </c>
      <c r="D212" s="28">
        <v>45748</v>
      </c>
      <c r="E212" s="29">
        <v>0.89513888888888893</v>
      </c>
      <c r="F212" s="16">
        <v>-581</v>
      </c>
      <c r="G212" s="16">
        <v>-6527</v>
      </c>
      <c r="H212">
        <v>750</v>
      </c>
      <c r="I212">
        <v>36</v>
      </c>
      <c r="J212">
        <v>2001</v>
      </c>
      <c r="K212">
        <v>50</v>
      </c>
      <c r="L212">
        <v>15</v>
      </c>
      <c r="M212">
        <v>400</v>
      </c>
      <c r="N212">
        <v>80</v>
      </c>
      <c r="O212">
        <v>400</v>
      </c>
      <c r="P212" s="22">
        <v>3.05</v>
      </c>
      <c r="Q212" s="22">
        <v>3.05</v>
      </c>
      <c r="R212" s="16">
        <v>-39</v>
      </c>
      <c r="S212" s="16">
        <v>7</v>
      </c>
      <c r="T212" s="16">
        <v>-11</v>
      </c>
      <c r="U212" s="15">
        <v>0.58887288862006004</v>
      </c>
      <c r="V212" s="15">
        <v>2.8181491163131699E-3</v>
      </c>
      <c r="W212" s="15">
        <v>3.7513676339627901E-4</v>
      </c>
      <c r="X212" s="15">
        <v>0.56988598633863496</v>
      </c>
      <c r="Y212" s="15">
        <v>2.5651446432134999E-3</v>
      </c>
      <c r="Z212" s="24">
        <v>1.8373088842994E-2</v>
      </c>
      <c r="AA212" s="25">
        <v>31195.9919732792</v>
      </c>
      <c r="AB212" s="25">
        <v>149.525557657061</v>
      </c>
      <c r="AC212" s="25">
        <v>53006.763669583997</v>
      </c>
      <c r="AD212" s="12">
        <v>1.27095517237253E-2</v>
      </c>
      <c r="AE212" s="12">
        <v>3.2481347480582401E-2</v>
      </c>
      <c r="AF212" s="12">
        <v>4.1677415002462803E-2</v>
      </c>
      <c r="AG212" s="12">
        <v>5.9754197402578299E-3</v>
      </c>
      <c r="AH212" s="12">
        <v>3.92814763291124E-2</v>
      </c>
      <c r="AI212" s="12">
        <v>6.6088672065694196E-3</v>
      </c>
      <c r="AJ212" s="12">
        <v>2.6864309020254102E-3</v>
      </c>
      <c r="AK212" s="12">
        <v>4.37466892389669E-2</v>
      </c>
      <c r="AL212" s="12">
        <v>1.5366762999611301E-2</v>
      </c>
      <c r="AM212">
        <v>6</v>
      </c>
      <c r="AN212">
        <v>4</v>
      </c>
      <c r="AO212">
        <v>191201</v>
      </c>
      <c r="AP212">
        <v>974731</v>
      </c>
      <c r="AR212" s="227">
        <v>85</v>
      </c>
      <c r="AS212" s="16">
        <v>1.1000000000000001</v>
      </c>
      <c r="AU212" s="14">
        <f>(AA212-AR212)/AC212</f>
        <v>0.58692494729934075</v>
      </c>
      <c r="AV212" s="14">
        <f>(AB212-AS212)/AC212*BI212</f>
        <v>0.16898753639138994</v>
      </c>
      <c r="AW212" s="14"/>
      <c r="AY212" s="245">
        <f>$AU212*AY$63</f>
        <v>4.2018063200318494</v>
      </c>
      <c r="AZ212" s="13">
        <f t="shared" si="71"/>
        <v>4.6691191271708599</v>
      </c>
      <c r="BA212" s="13">
        <f t="shared" si="71"/>
        <v>4.769257585843504</v>
      </c>
      <c r="BB212" s="13">
        <f t="shared" si="71"/>
        <v>5.06967296186144</v>
      </c>
      <c r="BC212" s="3">
        <f>AV212*$BC$63</f>
        <v>4265.5836399903937</v>
      </c>
      <c r="BD212" s="3">
        <f>Y212/Y$66*BL$66/$BI$66*$BI212</f>
        <v>5394.3880437286152</v>
      </c>
      <c r="BE212" s="3">
        <f>W212/W$66*BM$66/$BI$66*$BI212</f>
        <v>195.21137919306619</v>
      </c>
      <c r="BF212" s="13">
        <f>$X212/X$10*BN$10/$BI$10*$BI212</f>
        <v>2.8132103934838866</v>
      </c>
      <c r="BG212" s="255">
        <v>1.24</v>
      </c>
      <c r="BH212" s="11"/>
      <c r="BI212" s="100">
        <v>60.35</v>
      </c>
      <c r="BJ212" s="11"/>
      <c r="BK212" s="11"/>
      <c r="BL212" s="11"/>
      <c r="BN212" s="99"/>
    </row>
    <row r="213" spans="1:66" x14ac:dyDescent="0.2">
      <c r="A213" t="s">
        <v>279</v>
      </c>
      <c r="B213" t="s">
        <v>675</v>
      </c>
      <c r="C213" t="s">
        <v>676</v>
      </c>
      <c r="D213" s="28">
        <v>45748</v>
      </c>
      <c r="E213" s="29">
        <v>0.90208333333333335</v>
      </c>
      <c r="F213" s="16">
        <v>-116</v>
      </c>
      <c r="G213" s="16">
        <v>-6381</v>
      </c>
      <c r="H213">
        <v>750</v>
      </c>
      <c r="I213">
        <v>36</v>
      </c>
      <c r="J213">
        <v>2001</v>
      </c>
      <c r="K213">
        <v>50</v>
      </c>
      <c r="L213">
        <v>15</v>
      </c>
      <c r="M213">
        <v>400</v>
      </c>
      <c r="N213">
        <v>80</v>
      </c>
      <c r="O213">
        <v>400</v>
      </c>
      <c r="P213" s="22">
        <v>3.06</v>
      </c>
      <c r="Q213" s="22">
        <v>3.06</v>
      </c>
      <c r="R213" s="16">
        <v>-31</v>
      </c>
      <c r="S213" s="16">
        <v>6</v>
      </c>
      <c r="T213" s="16">
        <v>-9</v>
      </c>
      <c r="U213" s="15">
        <v>0.58665646626468704</v>
      </c>
      <c r="V213" s="15">
        <v>2.73626629036364E-3</v>
      </c>
      <c r="W213" s="15">
        <v>2.2508566145576899E-4</v>
      </c>
      <c r="X213" s="15">
        <v>0.57738033906172603</v>
      </c>
      <c r="Y213" s="15">
        <v>2.5622494244504699E-3</v>
      </c>
      <c r="Z213" s="24">
        <v>1.7517331244695102E-2</v>
      </c>
      <c r="AA213" s="25">
        <v>31791.3796894634</v>
      </c>
      <c r="AB213" s="25">
        <v>148.42554913486401</v>
      </c>
      <c r="AC213" s="25">
        <v>54214.340626808596</v>
      </c>
      <c r="AD213" s="12">
        <v>1.0041779716012E-2</v>
      </c>
      <c r="AE213" s="12">
        <v>3.3921082714652197E-2</v>
      </c>
      <c r="AF213" s="12">
        <v>4.6227815750542398E-2</v>
      </c>
      <c r="AG213" s="12">
        <v>4.5905114871947501E-3</v>
      </c>
      <c r="AH213" s="12">
        <v>3.4637821616217798E-2</v>
      </c>
      <c r="AI213" s="12">
        <v>7.6561384785903096E-3</v>
      </c>
      <c r="AJ213" s="12">
        <v>4.8693611584554198E-3</v>
      </c>
      <c r="AK213" s="12">
        <v>4.1253034163093998E-2</v>
      </c>
      <c r="AL213" s="12">
        <v>1.4607155068097099E-2</v>
      </c>
      <c r="AM213">
        <v>6</v>
      </c>
      <c r="AN213">
        <v>4</v>
      </c>
      <c r="AO213">
        <v>191201</v>
      </c>
      <c r="AP213">
        <v>974731</v>
      </c>
      <c r="AR213" s="227">
        <v>85</v>
      </c>
      <c r="AS213" s="16">
        <v>1.1000000000000001</v>
      </c>
      <c r="AU213" s="14">
        <f>(AA213-AR213)/AC213</f>
        <v>0.58483381560827885</v>
      </c>
      <c r="AV213" s="14">
        <f>(AB213-AS213)/AC213*BI213</f>
        <v>0.16399898601538024</v>
      </c>
      <c r="AW213" s="14"/>
      <c r="AY213" s="245">
        <f>$AU213*AY$63</f>
        <v>4.1868358704097082</v>
      </c>
      <c r="AZ213" s="13">
        <f t="shared" si="71"/>
        <v>4.6524837072230509</v>
      </c>
      <c r="BA213" s="13">
        <f t="shared" si="71"/>
        <v>4.7522653865401949</v>
      </c>
      <c r="BB213" s="13">
        <f t="shared" si="71"/>
        <v>5.0516104244916296</v>
      </c>
      <c r="BC213" s="3">
        <f>AV213*$BC$63</f>
        <v>4139.6626441254039</v>
      </c>
      <c r="BD213" s="3">
        <f>Y213/Y$66*BL$66/$BI$66*$BI213</f>
        <v>5388.2995241121534</v>
      </c>
      <c r="BE213" s="3">
        <f>W213/W$66*BM$66/$BI$66*$BI213</f>
        <v>117.12870264050498</v>
      </c>
      <c r="BF213" s="13">
        <f>$X213/X$10*BN$10/$BI$10*$BI213</f>
        <v>2.8502058478000878</v>
      </c>
      <c r="BG213" s="255">
        <v>1.24</v>
      </c>
      <c r="BH213" s="11"/>
      <c r="BI213" s="100">
        <v>60.35</v>
      </c>
      <c r="BJ213" s="11"/>
      <c r="BK213" s="11"/>
      <c r="BL213" s="11"/>
      <c r="BN213" s="99"/>
    </row>
    <row r="214" spans="1:66" x14ac:dyDescent="0.2">
      <c r="A214" t="s">
        <v>279</v>
      </c>
      <c r="B214" t="s">
        <v>677</v>
      </c>
      <c r="C214" t="s">
        <v>678</v>
      </c>
      <c r="D214" s="28">
        <v>45748</v>
      </c>
      <c r="E214" s="29">
        <v>0.90833333333333333</v>
      </c>
      <c r="F214" s="16">
        <v>-143</v>
      </c>
      <c r="G214" s="16">
        <v>-6123</v>
      </c>
      <c r="H214">
        <v>750</v>
      </c>
      <c r="I214">
        <v>36</v>
      </c>
      <c r="J214">
        <v>2001</v>
      </c>
      <c r="K214">
        <v>50</v>
      </c>
      <c r="L214">
        <v>15</v>
      </c>
      <c r="M214">
        <v>400</v>
      </c>
      <c r="N214">
        <v>80</v>
      </c>
      <c r="O214">
        <v>400</v>
      </c>
      <c r="P214" s="22">
        <v>3.06</v>
      </c>
      <c r="Q214" s="22">
        <v>3.06</v>
      </c>
      <c r="R214" s="16">
        <v>-31</v>
      </c>
      <c r="S214" s="16">
        <v>2</v>
      </c>
      <c r="T214" s="16">
        <v>-9</v>
      </c>
      <c r="U214" s="15">
        <v>0.58689447067658396</v>
      </c>
      <c r="V214" s="15">
        <v>2.6361436371560602E-3</v>
      </c>
      <c r="W214" s="15">
        <v>2.6357646293866701E-4</v>
      </c>
      <c r="X214" s="15">
        <v>0.57181351391561797</v>
      </c>
      <c r="Y214" s="15">
        <v>2.5009132599919499E-3</v>
      </c>
      <c r="Z214" s="24">
        <v>1.7634457907454701E-2</v>
      </c>
      <c r="AA214" s="25">
        <v>32000.4265714424</v>
      </c>
      <c r="AB214" s="25">
        <v>143.57551264443299</v>
      </c>
      <c r="AC214" s="25">
        <v>54543.589240022899</v>
      </c>
      <c r="AD214" s="12">
        <v>9.2157273499154195E-3</v>
      </c>
      <c r="AE214" s="12">
        <v>4.1699384280911501E-2</v>
      </c>
      <c r="AF214" s="12">
        <v>4.5793523954916898E-2</v>
      </c>
      <c r="AG214" s="12">
        <v>3.7239930075710498E-3</v>
      </c>
      <c r="AH214" s="12">
        <v>3.52540358032171E-2</v>
      </c>
      <c r="AI214" s="12">
        <v>7.9474196114038293E-3</v>
      </c>
      <c r="AJ214" s="12">
        <v>3.3102087088810401E-3</v>
      </c>
      <c r="AK214" s="12">
        <v>3.0437474164464101E-2</v>
      </c>
      <c r="AL214" s="12">
        <v>1.2387769726516401E-2</v>
      </c>
      <c r="AM214">
        <v>6</v>
      </c>
      <c r="AN214">
        <v>4</v>
      </c>
      <c r="AO214">
        <v>191201</v>
      </c>
      <c r="AP214">
        <v>974731</v>
      </c>
      <c r="AR214" s="227">
        <v>85</v>
      </c>
      <c r="AS214" s="16">
        <v>1.1000000000000001</v>
      </c>
      <c r="AU214" s="14">
        <f>(AA214-AR214)/AC214</f>
        <v>0.58513616386696377</v>
      </c>
      <c r="AV214" s="14">
        <f>(AB214-AS214)/AC214*BI214</f>
        <v>0.1576426727301293</v>
      </c>
      <c r="AW214" s="14"/>
      <c r="AY214" s="245">
        <f>$AU214*AY$63</f>
        <v>4.189000387065609</v>
      </c>
      <c r="AZ214" s="13">
        <f t="shared" si="71"/>
        <v>4.6548889551924688</v>
      </c>
      <c r="BA214" s="13">
        <f t="shared" si="71"/>
        <v>4.7547222197910815</v>
      </c>
      <c r="BB214" s="13">
        <f t="shared" si="71"/>
        <v>5.0542220135869202</v>
      </c>
      <c r="BC214" s="3">
        <f>AV214*$BC$63</f>
        <v>3979.2165749110272</v>
      </c>
      <c r="BD214" s="3">
        <f>Y214/Y$66*BL$66/$BI$66*$BI214</f>
        <v>5259.3122277900593</v>
      </c>
      <c r="BE214" s="3">
        <f>W214/W$66*BM$66/$BI$66*$BI214</f>
        <v>137.15831097773355</v>
      </c>
      <c r="BF214" s="13">
        <f>$X214/X$10*BN$10/$BI$10*$BI214</f>
        <v>2.8227255258845512</v>
      </c>
      <c r="BG214" s="255">
        <v>1.24</v>
      </c>
      <c r="BH214" s="11"/>
      <c r="BI214" s="100">
        <v>60.35</v>
      </c>
      <c r="BJ214" s="11"/>
      <c r="BK214" s="11"/>
      <c r="BL214" s="11"/>
      <c r="BN214" s="99"/>
    </row>
    <row r="215" spans="1:66" x14ac:dyDescent="0.2">
      <c r="D215" s="28"/>
      <c r="E215" s="29"/>
      <c r="U215" s="15"/>
      <c r="V215" s="15"/>
      <c r="W215" s="15"/>
      <c r="X215" s="15"/>
      <c r="Y215" s="15"/>
      <c r="Z215" s="24"/>
      <c r="AA215" s="25"/>
      <c r="AB215" s="25"/>
      <c r="AC215" s="25"/>
      <c r="AM215"/>
      <c r="AN215"/>
      <c r="AO215"/>
      <c r="AP215"/>
      <c r="AR215" s="227"/>
      <c r="AS215" s="16"/>
      <c r="AU215" s="14"/>
      <c r="AV215" s="14"/>
      <c r="AW215" s="14"/>
      <c r="AY215" s="245"/>
      <c r="AZ215" s="13"/>
      <c r="BA215" s="13"/>
      <c r="BB215" s="13"/>
      <c r="BC215" s="3">
        <f>AVERAGE(BC210:BC214)</f>
        <v>4603.7925518240045</v>
      </c>
      <c r="BD215" s="3">
        <f>STDEV(BC210:BC214)</f>
        <v>925.9009543456857</v>
      </c>
      <c r="BE215" s="179">
        <f>BC215/10000</f>
        <v>0.46037925518240047</v>
      </c>
      <c r="BF215" s="179">
        <f>BD215/10000</f>
        <v>9.2590095434568573E-2</v>
      </c>
      <c r="BH215" s="11"/>
      <c r="BI215" s="100"/>
      <c r="BJ215" s="11"/>
      <c r="BK215" s="11"/>
      <c r="BL215" s="11"/>
      <c r="BN215" s="99"/>
    </row>
    <row r="216" spans="1:66" x14ac:dyDescent="0.2">
      <c r="A216" t="s">
        <v>279</v>
      </c>
      <c r="B216" t="s">
        <v>679</v>
      </c>
      <c r="C216" t="s">
        <v>680</v>
      </c>
      <c r="D216" s="28">
        <v>45748</v>
      </c>
      <c r="E216" s="29">
        <v>0.91527777777777775</v>
      </c>
      <c r="F216" s="16">
        <v>-4472</v>
      </c>
      <c r="G216" s="16">
        <v>-340</v>
      </c>
      <c r="H216">
        <v>750</v>
      </c>
      <c r="I216">
        <v>36</v>
      </c>
      <c r="J216">
        <v>2001</v>
      </c>
      <c r="K216">
        <v>50</v>
      </c>
      <c r="L216">
        <v>15</v>
      </c>
      <c r="M216">
        <v>400</v>
      </c>
      <c r="N216">
        <v>80</v>
      </c>
      <c r="O216">
        <v>400</v>
      </c>
      <c r="P216" s="22">
        <v>3.06</v>
      </c>
      <c r="Q216" s="22">
        <v>3.05</v>
      </c>
      <c r="R216" s="16">
        <v>-13</v>
      </c>
      <c r="S216" s="16">
        <v>2</v>
      </c>
      <c r="T216" s="16">
        <v>-7</v>
      </c>
      <c r="U216" s="15">
        <v>0.66142105403757001</v>
      </c>
      <c r="V216" s="15">
        <v>2.82241778983523E-3</v>
      </c>
      <c r="W216" s="15">
        <v>6.1090809763694601E-5</v>
      </c>
      <c r="X216" s="15">
        <v>0.59447226041738399</v>
      </c>
      <c r="Y216" s="15">
        <v>2.6880966323866401E-3</v>
      </c>
      <c r="Z216" s="24">
        <v>1.7232587799913799E-2</v>
      </c>
      <c r="AA216" s="25">
        <v>36720.0053262086</v>
      </c>
      <c r="AB216" s="25">
        <v>156.57560820518901</v>
      </c>
      <c r="AC216" s="25">
        <v>55545.974559357797</v>
      </c>
      <c r="AD216" s="12">
        <v>1.06794844186832E-2</v>
      </c>
      <c r="AE216" s="12">
        <v>2.5964708132301399E-2</v>
      </c>
      <c r="AF216" s="12">
        <v>8.3690387459126006E-2</v>
      </c>
      <c r="AG216" s="12">
        <v>6.2781312589391298E-3</v>
      </c>
      <c r="AH216" s="12">
        <v>3.4438562668117102E-2</v>
      </c>
      <c r="AI216" s="12">
        <v>8.2628726821008403E-3</v>
      </c>
      <c r="AJ216" s="12">
        <v>6.2852511241399999E-3</v>
      </c>
      <c r="AK216" s="12">
        <v>1.07989901780763E-2</v>
      </c>
      <c r="AL216" s="12">
        <v>1.6601878672937501E-2</v>
      </c>
      <c r="AM216">
        <v>6</v>
      </c>
      <c r="AN216">
        <v>4</v>
      </c>
      <c r="AO216">
        <v>191201</v>
      </c>
      <c r="AP216">
        <v>974731</v>
      </c>
      <c r="AR216" s="227">
        <v>85</v>
      </c>
      <c r="AS216" s="16">
        <v>1.1000000000000001</v>
      </c>
      <c r="AU216" s="14">
        <f t="shared" ref="AU216:AU221" si="72">(AA216-AR216)/AC216</f>
        <v>0.65954383943807715</v>
      </c>
      <c r="AV216" s="14">
        <f t="shared" ref="AV216:AV221" si="73">(AB216-AS216)/AC216*BI216</f>
        <v>0.16906223736444223</v>
      </c>
      <c r="AW216" s="14"/>
      <c r="AY216" s="245">
        <f t="shared" ref="AY216:AY221" si="74">$AU216*AY$63</f>
        <v>4.7216862831281068</v>
      </c>
      <c r="AZ216" s="13">
        <f t="shared" ref="AZ216:BB221" si="75">$AU216*AZ$63</f>
        <v>5.2468186436748034</v>
      </c>
      <c r="BA216" s="13">
        <f t="shared" si="75"/>
        <v>5.3593470066490951</v>
      </c>
      <c r="BB216" s="13">
        <f t="shared" si="75"/>
        <v>5.696932095571972</v>
      </c>
      <c r="BC216" s="3">
        <f t="shared" ref="BC216:BC221" si="76">AV216*$BC$63</f>
        <v>4267.4692420611</v>
      </c>
      <c r="BD216" s="3">
        <f t="shared" ref="BD216:BD221" si="77">Y216/Y$66*BL$66/$BI$66*$BI216</f>
        <v>5657.6342218123646</v>
      </c>
      <c r="BE216" s="3">
        <f t="shared" ref="BE216:BE221" si="78">W216/W$66*BM$66/$BI$66*$BI216</f>
        <v>31.816400781581425</v>
      </c>
      <c r="BF216" s="13">
        <f t="shared" ref="BF216:BF221" si="79">$X216/X$10*BN$10/$BI$10*$BI216</f>
        <v>2.9370104645431723</v>
      </c>
      <c r="BG216" s="255">
        <v>1.32</v>
      </c>
      <c r="BH216" s="11"/>
      <c r="BI216" s="100">
        <v>60.4</v>
      </c>
      <c r="BJ216" s="11"/>
      <c r="BK216" s="11"/>
      <c r="BL216" s="11"/>
      <c r="BN216" s="99"/>
    </row>
    <row r="217" spans="1:66" x14ac:dyDescent="0.2">
      <c r="A217" t="s">
        <v>279</v>
      </c>
      <c r="B217" t="s">
        <v>681</v>
      </c>
      <c r="C217" t="s">
        <v>682</v>
      </c>
      <c r="D217" s="28">
        <v>45748</v>
      </c>
      <c r="E217" s="29">
        <v>0.92152777777777772</v>
      </c>
      <c r="F217" s="16">
        <v>-4615</v>
      </c>
      <c r="G217" s="16">
        <v>29</v>
      </c>
      <c r="H217">
        <v>750</v>
      </c>
      <c r="I217">
        <v>36</v>
      </c>
      <c r="J217">
        <v>2001</v>
      </c>
      <c r="K217">
        <v>50</v>
      </c>
      <c r="L217">
        <v>15</v>
      </c>
      <c r="M217">
        <v>400</v>
      </c>
      <c r="N217">
        <v>80</v>
      </c>
      <c r="O217">
        <v>400</v>
      </c>
      <c r="P217" s="22">
        <v>3.06</v>
      </c>
      <c r="Q217" s="22">
        <v>3.07</v>
      </c>
      <c r="R217" s="16">
        <v>-15</v>
      </c>
      <c r="S217" s="16">
        <v>1</v>
      </c>
      <c r="T217" s="16">
        <v>-8</v>
      </c>
      <c r="U217" s="15">
        <v>0.67871870042848803</v>
      </c>
      <c r="V217" s="15">
        <v>2.8769561479994499E-3</v>
      </c>
      <c r="W217" s="15">
        <v>7.8216634606876703E-5</v>
      </c>
      <c r="X217" s="15">
        <v>0.59704352095201896</v>
      </c>
      <c r="Y217" s="15">
        <v>2.80431069152977E-3</v>
      </c>
      <c r="Z217" s="24">
        <v>1.7388324115159001E-2</v>
      </c>
      <c r="AA217" s="25">
        <v>37601.111982765702</v>
      </c>
      <c r="AB217" s="25">
        <v>159.175629979973</v>
      </c>
      <c r="AC217" s="25">
        <v>55433.7976172899</v>
      </c>
      <c r="AD217" s="12">
        <v>1.17590302234042E-2</v>
      </c>
      <c r="AE217" s="12">
        <v>4.2911365463584997E-2</v>
      </c>
      <c r="AF217" s="12">
        <v>5.0755476161664599E-2</v>
      </c>
      <c r="AG217" s="12">
        <v>5.4784244100856997E-3</v>
      </c>
      <c r="AH217" s="12">
        <v>3.8426711268255503E-2</v>
      </c>
      <c r="AI217" s="12">
        <v>8.33619196896415E-3</v>
      </c>
      <c r="AJ217" s="12">
        <v>6.0404148465760402E-3</v>
      </c>
      <c r="AK217" s="12">
        <v>2.9385976571642498E-2</v>
      </c>
      <c r="AL217" s="12">
        <v>1.74304024839557E-2</v>
      </c>
      <c r="AM217">
        <v>6</v>
      </c>
      <c r="AN217">
        <v>4</v>
      </c>
      <c r="AO217">
        <v>191201</v>
      </c>
      <c r="AP217">
        <v>974731</v>
      </c>
      <c r="AR217" s="227">
        <v>85</v>
      </c>
      <c r="AS217" s="16">
        <v>1.1000000000000001</v>
      </c>
      <c r="AU217" s="14">
        <f t="shared" si="72"/>
        <v>0.67677326099455903</v>
      </c>
      <c r="AV217" s="14">
        <f t="shared" si="73"/>
        <v>0.17223730758457731</v>
      </c>
      <c r="AW217" s="14"/>
      <c r="AY217" s="245">
        <f t="shared" si="74"/>
        <v>4.8450320238733813</v>
      </c>
      <c r="AZ217" s="13">
        <f t="shared" si="75"/>
        <v>5.3838825427467754</v>
      </c>
      <c r="BA217" s="13">
        <f t="shared" si="75"/>
        <v>5.4993505110767877</v>
      </c>
      <c r="BB217" s="13">
        <f t="shared" si="75"/>
        <v>5.8457544160668276</v>
      </c>
      <c r="BC217" s="3">
        <f t="shared" si="76"/>
        <v>4347.6143691872858</v>
      </c>
      <c r="BD217" s="3">
        <f t="shared" si="77"/>
        <v>5902.2298327521894</v>
      </c>
      <c r="BE217" s="3">
        <f t="shared" si="78"/>
        <v>40.735616438298116</v>
      </c>
      <c r="BF217" s="13">
        <f t="shared" si="79"/>
        <v>2.9497138648532011</v>
      </c>
      <c r="BG217" s="255">
        <v>1.32</v>
      </c>
      <c r="BH217" s="11"/>
      <c r="BI217" s="100">
        <v>60.4</v>
      </c>
      <c r="BJ217" s="11"/>
      <c r="BK217" s="11"/>
      <c r="BL217" s="11"/>
      <c r="BN217" s="99"/>
    </row>
    <row r="218" spans="1:66" x14ac:dyDescent="0.2">
      <c r="A218" t="s">
        <v>279</v>
      </c>
      <c r="B218" t="s">
        <v>683</v>
      </c>
      <c r="C218" t="s">
        <v>684</v>
      </c>
      <c r="D218" s="28">
        <v>45748</v>
      </c>
      <c r="E218" s="29">
        <v>0.92777777777777781</v>
      </c>
      <c r="F218" s="16">
        <v>-4316</v>
      </c>
      <c r="G218" s="16">
        <v>16</v>
      </c>
      <c r="H218">
        <v>750</v>
      </c>
      <c r="I218">
        <v>36</v>
      </c>
      <c r="J218">
        <v>2001</v>
      </c>
      <c r="K218">
        <v>50</v>
      </c>
      <c r="L218">
        <v>15</v>
      </c>
      <c r="M218">
        <v>400</v>
      </c>
      <c r="N218">
        <v>80</v>
      </c>
      <c r="O218">
        <v>400</v>
      </c>
      <c r="P218" s="22">
        <v>3.06</v>
      </c>
      <c r="Q218" s="22">
        <v>3.06</v>
      </c>
      <c r="R218" s="16">
        <v>-9</v>
      </c>
      <c r="S218" s="16">
        <v>1</v>
      </c>
      <c r="T218" s="16">
        <v>-7</v>
      </c>
      <c r="U218" s="15">
        <v>0.68626737402180105</v>
      </c>
      <c r="V218" s="15">
        <v>3.3917398276828098E-3</v>
      </c>
      <c r="W218" s="15">
        <v>6.9975848058730398E-5</v>
      </c>
      <c r="X218" s="15">
        <v>0.59030463510250797</v>
      </c>
      <c r="Y218" s="15">
        <v>2.6854279482379402E-3</v>
      </c>
      <c r="Z218" s="24">
        <v>1.7056051646008999E-2</v>
      </c>
      <c r="AA218" s="25">
        <v>38013.221601825702</v>
      </c>
      <c r="AB218" s="25">
        <v>187.80087868115001</v>
      </c>
      <c r="AC218" s="25">
        <v>55426.519553461098</v>
      </c>
      <c r="AD218" s="12">
        <v>1.3124749911232801E-2</v>
      </c>
      <c r="AE218" s="12">
        <v>4.4319199864327301E-2</v>
      </c>
      <c r="AF218" s="12">
        <v>6.2320827820658398E-2</v>
      </c>
      <c r="AG218" s="12">
        <v>5.57435500135753E-3</v>
      </c>
      <c r="AH218" s="12">
        <v>3.8382227735460003E-2</v>
      </c>
      <c r="AI218" s="12">
        <v>5.3347662178316203E-3</v>
      </c>
      <c r="AJ218" s="12">
        <v>4.0163366894613002E-3</v>
      </c>
      <c r="AK218" s="12">
        <v>3.9091361428928398E-2</v>
      </c>
      <c r="AL218" s="12">
        <v>1.6380853159432801E-2</v>
      </c>
      <c r="AM218">
        <v>6</v>
      </c>
      <c r="AN218">
        <v>4</v>
      </c>
      <c r="AO218">
        <v>191201</v>
      </c>
      <c r="AP218">
        <v>974731</v>
      </c>
      <c r="AR218" s="227">
        <v>85</v>
      </c>
      <c r="AS218" s="16">
        <v>1.1000000000000001</v>
      </c>
      <c r="AU218" s="14">
        <f t="shared" si="72"/>
        <v>0.68429737077830433</v>
      </c>
      <c r="AV218" s="14">
        <f t="shared" si="73"/>
        <v>0.20345374674779282</v>
      </c>
      <c r="AW218" s="14"/>
      <c r="AY218" s="245">
        <f t="shared" si="74"/>
        <v>4.8988972619884521</v>
      </c>
      <c r="AZ218" s="13">
        <f t="shared" si="75"/>
        <v>5.4437385176339728</v>
      </c>
      <c r="BA218" s="13">
        <f t="shared" si="75"/>
        <v>5.5604902152722975</v>
      </c>
      <c r="BB218" s="13">
        <f t="shared" si="75"/>
        <v>5.9107453081872752</v>
      </c>
      <c r="BC218" s="3">
        <f t="shared" si="76"/>
        <v>5135.5797720615292</v>
      </c>
      <c r="BD218" s="3">
        <f t="shared" si="77"/>
        <v>5652.0174450250342</v>
      </c>
      <c r="BE218" s="3">
        <f t="shared" si="78"/>
        <v>36.443773383909516</v>
      </c>
      <c r="BF218" s="13">
        <f t="shared" si="79"/>
        <v>2.9164201696259768</v>
      </c>
      <c r="BG218" s="255">
        <v>1.32</v>
      </c>
      <c r="BH218" s="11"/>
      <c r="BI218" s="100">
        <v>60.4</v>
      </c>
      <c r="BJ218" s="11"/>
      <c r="BK218" s="11"/>
      <c r="BL218" s="11"/>
      <c r="BN218" s="99"/>
    </row>
    <row r="219" spans="1:66" x14ac:dyDescent="0.2">
      <c r="A219" t="s">
        <v>279</v>
      </c>
      <c r="B219" t="s">
        <v>685</v>
      </c>
      <c r="C219" t="s">
        <v>686</v>
      </c>
      <c r="D219" s="28">
        <v>45748</v>
      </c>
      <c r="E219" s="29">
        <v>0.93472222222222223</v>
      </c>
      <c r="F219" s="16">
        <v>-4238</v>
      </c>
      <c r="G219" s="16">
        <v>-600</v>
      </c>
      <c r="H219">
        <v>750</v>
      </c>
      <c r="I219">
        <v>36</v>
      </c>
      <c r="J219">
        <v>2001</v>
      </c>
      <c r="K219">
        <v>50</v>
      </c>
      <c r="L219">
        <v>15</v>
      </c>
      <c r="M219">
        <v>400</v>
      </c>
      <c r="N219">
        <v>80</v>
      </c>
      <c r="O219">
        <v>400</v>
      </c>
      <c r="P219" s="22">
        <v>3.06</v>
      </c>
      <c r="Q219" s="22">
        <v>3.06</v>
      </c>
      <c r="R219" s="16">
        <v>-10</v>
      </c>
      <c r="S219" s="16">
        <v>4</v>
      </c>
      <c r="T219" s="16">
        <v>-5</v>
      </c>
      <c r="U219" s="15">
        <v>0.67462773636784301</v>
      </c>
      <c r="V219" s="15">
        <v>3.0896854278806502E-3</v>
      </c>
      <c r="W219" s="15">
        <v>6.1305021013886306E-5</v>
      </c>
      <c r="X219" s="15">
        <v>0.60133497283849402</v>
      </c>
      <c r="Y219" s="15">
        <v>2.7498266481693198E-3</v>
      </c>
      <c r="Z219" s="24">
        <v>1.74233033646983E-2</v>
      </c>
      <c r="AA219" s="25">
        <v>37129.172303515297</v>
      </c>
      <c r="AB219" s="25">
        <v>169.72571825774199</v>
      </c>
      <c r="AC219" s="25">
        <v>55065.4123594966</v>
      </c>
      <c r="AD219" s="12">
        <v>1.017876258593E-2</v>
      </c>
      <c r="AE219" s="12">
        <v>5.5335634904167902E-2</v>
      </c>
      <c r="AF219" s="12">
        <v>6.0792614442435E-2</v>
      </c>
      <c r="AG219" s="12">
        <v>5.1587169016921904E-3</v>
      </c>
      <c r="AH219" s="12">
        <v>3.2700948633062103E-2</v>
      </c>
      <c r="AI219" s="12">
        <v>4.8035380884478996E-3</v>
      </c>
      <c r="AJ219" s="12">
        <v>7.0507278830680099E-3</v>
      </c>
      <c r="AK219" s="12">
        <v>4.2392669685723201E-2</v>
      </c>
      <c r="AL219" s="12">
        <v>1.7186219074773999E-2</v>
      </c>
      <c r="AM219">
        <v>6</v>
      </c>
      <c r="AN219">
        <v>4</v>
      </c>
      <c r="AO219">
        <v>191201</v>
      </c>
      <c r="AP219">
        <v>974731</v>
      </c>
      <c r="AR219" s="227">
        <v>85</v>
      </c>
      <c r="AS219" s="16">
        <v>1.1000000000000001</v>
      </c>
      <c r="AU219" s="14">
        <f t="shared" si="72"/>
        <v>0.67273031683974394</v>
      </c>
      <c r="AV219" s="14">
        <f t="shared" si="73"/>
        <v>0.18496172000446498</v>
      </c>
      <c r="AW219" s="14"/>
      <c r="AY219" s="245">
        <f t="shared" si="74"/>
        <v>4.816088513498836</v>
      </c>
      <c r="AZ219" s="13">
        <f t="shared" si="75"/>
        <v>5.3517200184407452</v>
      </c>
      <c r="BA219" s="13">
        <f t="shared" si="75"/>
        <v>5.4664981980711538</v>
      </c>
      <c r="BB219" s="13">
        <f t="shared" si="75"/>
        <v>5.8108327369623813</v>
      </c>
      <c r="BC219" s="3">
        <f t="shared" si="76"/>
        <v>4668.8040060434205</v>
      </c>
      <c r="BD219" s="3">
        <f t="shared" si="77"/>
        <v>5787.557322640414</v>
      </c>
      <c r="BE219" s="3">
        <f t="shared" si="78"/>
        <v>31.927963077356932</v>
      </c>
      <c r="BF219" s="13">
        <f t="shared" si="79"/>
        <v>2.9709159291678779</v>
      </c>
      <c r="BG219" s="255">
        <v>1.32</v>
      </c>
      <c r="BH219" s="11"/>
      <c r="BI219" s="100">
        <v>60.4</v>
      </c>
      <c r="BJ219" s="11"/>
      <c r="BK219" s="11"/>
      <c r="BL219" s="11"/>
      <c r="BN219" s="99"/>
    </row>
    <row r="220" spans="1:66" x14ac:dyDescent="0.2">
      <c r="A220" t="s">
        <v>279</v>
      </c>
      <c r="B220" t="s">
        <v>687</v>
      </c>
      <c r="C220" t="s">
        <v>688</v>
      </c>
      <c r="D220" s="28">
        <v>45748</v>
      </c>
      <c r="E220" s="29">
        <v>0.94097222222222221</v>
      </c>
      <c r="F220" s="16">
        <v>-4484</v>
      </c>
      <c r="G220" s="16">
        <v>-579</v>
      </c>
      <c r="H220">
        <v>750</v>
      </c>
      <c r="I220">
        <v>36</v>
      </c>
      <c r="J220">
        <v>2001</v>
      </c>
      <c r="K220">
        <v>50</v>
      </c>
      <c r="L220">
        <v>15</v>
      </c>
      <c r="M220">
        <v>400</v>
      </c>
      <c r="N220">
        <v>80</v>
      </c>
      <c r="O220">
        <v>400</v>
      </c>
      <c r="P220" s="22">
        <v>3.06</v>
      </c>
      <c r="Q220" s="22">
        <v>3.06</v>
      </c>
      <c r="R220" s="16">
        <v>-15</v>
      </c>
      <c r="S220" s="16">
        <v>3</v>
      </c>
      <c r="T220" s="16">
        <v>-7</v>
      </c>
      <c r="U220" s="15">
        <v>0.65914487893227003</v>
      </c>
      <c r="V220" s="15">
        <v>2.9345439080956399E-3</v>
      </c>
      <c r="W220" s="15">
        <v>6.2044930301054796E-5</v>
      </c>
      <c r="X220" s="15">
        <v>0.594135222278801</v>
      </c>
      <c r="Y220" s="15">
        <v>2.7523060992162801E-3</v>
      </c>
      <c r="Z220" s="24">
        <v>1.7732563873446201E-2</v>
      </c>
      <c r="AA220" s="25">
        <v>36612.497506385698</v>
      </c>
      <c r="AB220" s="25">
        <v>162.85066043871799</v>
      </c>
      <c r="AC220" s="25">
        <v>55572.784343839798</v>
      </c>
      <c r="AD220" s="12">
        <v>1.1325478609232E-2</v>
      </c>
      <c r="AE220" s="12">
        <v>4.6746408736063901E-2</v>
      </c>
      <c r="AF220" s="12">
        <v>5.4862240632163398E-2</v>
      </c>
      <c r="AG220" s="12">
        <v>4.7981278373703702E-3</v>
      </c>
      <c r="AH220" s="12">
        <v>3.1831548836822703E-2</v>
      </c>
      <c r="AI220" s="12">
        <v>1.55260627241056E-2</v>
      </c>
      <c r="AJ220" s="12">
        <v>3.73120515084353E-3</v>
      </c>
      <c r="AK220" s="12">
        <v>3.7244678262739403E-2</v>
      </c>
      <c r="AL220" s="12">
        <v>1.46431233913426E-2</v>
      </c>
      <c r="AM220">
        <v>6</v>
      </c>
      <c r="AN220">
        <v>4</v>
      </c>
      <c r="AO220">
        <v>191201</v>
      </c>
      <c r="AP220">
        <v>974731</v>
      </c>
      <c r="AR220" s="227">
        <v>85</v>
      </c>
      <c r="AS220" s="16">
        <v>1.1000000000000001</v>
      </c>
      <c r="AU220" s="14">
        <f t="shared" si="72"/>
        <v>0.65729111718395916</v>
      </c>
      <c r="AV220" s="14">
        <f t="shared" si="73"/>
        <v>0.17580079900354201</v>
      </c>
      <c r="AW220" s="14"/>
      <c r="AY220" s="245">
        <f t="shared" si="74"/>
        <v>4.7055590037405395</v>
      </c>
      <c r="AZ220" s="13">
        <f t="shared" si="75"/>
        <v>5.228897734684133</v>
      </c>
      <c r="BA220" s="13">
        <f t="shared" si="75"/>
        <v>5.3410417484577586</v>
      </c>
      <c r="BB220" s="13">
        <f t="shared" si="75"/>
        <v>5.6774737897786407</v>
      </c>
      <c r="BC220" s="3">
        <f t="shared" si="76"/>
        <v>4437.5640247806814</v>
      </c>
      <c r="BD220" s="3">
        <f t="shared" si="77"/>
        <v>5792.7758207128345</v>
      </c>
      <c r="BE220" s="3">
        <f t="shared" si="78"/>
        <v>32.313311553070825</v>
      </c>
      <c r="BF220" s="13">
        <f t="shared" si="79"/>
        <v>2.9353453161319183</v>
      </c>
      <c r="BG220" s="255">
        <v>1.32</v>
      </c>
      <c r="BH220" s="11"/>
      <c r="BI220" s="100">
        <v>60.4</v>
      </c>
      <c r="BJ220" s="11"/>
      <c r="BK220" s="11"/>
      <c r="BL220" s="11"/>
      <c r="BN220" s="99"/>
    </row>
    <row r="221" spans="1:66" x14ac:dyDescent="0.2">
      <c r="A221" t="s">
        <v>279</v>
      </c>
      <c r="B221" t="s">
        <v>689</v>
      </c>
      <c r="C221" t="s">
        <v>690</v>
      </c>
      <c r="D221" s="28">
        <v>45748</v>
      </c>
      <c r="E221" s="29">
        <v>0.94722222222222219</v>
      </c>
      <c r="F221" s="16">
        <v>-4504</v>
      </c>
      <c r="G221" s="16">
        <v>-711</v>
      </c>
      <c r="H221">
        <v>750</v>
      </c>
      <c r="I221">
        <v>36</v>
      </c>
      <c r="J221">
        <v>2001</v>
      </c>
      <c r="K221">
        <v>50</v>
      </c>
      <c r="L221">
        <v>15</v>
      </c>
      <c r="M221">
        <v>400</v>
      </c>
      <c r="N221">
        <v>80</v>
      </c>
      <c r="O221">
        <v>400</v>
      </c>
      <c r="P221" s="22">
        <v>3.06</v>
      </c>
      <c r="Q221" s="22">
        <v>3.06</v>
      </c>
      <c r="R221" s="16">
        <v>-16</v>
      </c>
      <c r="S221" s="16">
        <v>4</v>
      </c>
      <c r="T221" s="16">
        <v>-4</v>
      </c>
      <c r="U221" s="15">
        <v>0.66088075640266897</v>
      </c>
      <c r="V221" s="15">
        <v>2.7914682889413401E-3</v>
      </c>
      <c r="W221" s="15">
        <v>6.1971834847406504E-5</v>
      </c>
      <c r="X221" s="15">
        <v>0.59860635461844602</v>
      </c>
      <c r="Y221" s="15">
        <v>2.8336783739507099E-3</v>
      </c>
      <c r="Z221" s="24">
        <v>1.7533694807836099E-2</v>
      </c>
      <c r="AA221" s="25">
        <v>36102.861820739097</v>
      </c>
      <c r="AB221" s="25">
        <v>152.42557630588101</v>
      </c>
      <c r="AC221" s="25">
        <v>54658.666215323901</v>
      </c>
      <c r="AD221" s="12">
        <v>1.2467811203627201E-2</v>
      </c>
      <c r="AE221" s="12">
        <v>2.25181518261027E-2</v>
      </c>
      <c r="AF221" s="12">
        <v>8.1706640096708499E-2</v>
      </c>
      <c r="AG221" s="12">
        <v>6.4628002896059298E-3</v>
      </c>
      <c r="AH221" s="12">
        <v>3.0777435004012001E-2</v>
      </c>
      <c r="AI221" s="12">
        <v>8.5008467550361892E-3</v>
      </c>
      <c r="AJ221" s="12">
        <v>3.2225566580194299E-3</v>
      </c>
      <c r="AK221" s="12">
        <v>8.1871060936154899E-3</v>
      </c>
      <c r="AL221" s="12">
        <v>1.49960292912128E-2</v>
      </c>
      <c r="AM221">
        <v>6</v>
      </c>
      <c r="AN221">
        <v>4</v>
      </c>
      <c r="AO221">
        <v>191201</v>
      </c>
      <c r="AP221">
        <v>974731</v>
      </c>
      <c r="AR221" s="227">
        <v>85</v>
      </c>
      <c r="AS221" s="16">
        <v>1.1000000000000001</v>
      </c>
      <c r="AU221" s="14">
        <f t="shared" si="72"/>
        <v>0.65895976456595762</v>
      </c>
      <c r="AV221" s="14">
        <f t="shared" si="73"/>
        <v>0.16722078019373146</v>
      </c>
      <c r="AW221" s="14"/>
      <c r="AY221" s="245">
        <f t="shared" si="74"/>
        <v>4.7175048805478683</v>
      </c>
      <c r="AZ221" s="13">
        <f t="shared" si="75"/>
        <v>5.242172197532649</v>
      </c>
      <c r="BA221" s="13">
        <f t="shared" si="75"/>
        <v>5.3546009083151009</v>
      </c>
      <c r="BB221" s="13">
        <f t="shared" si="75"/>
        <v>5.6918870406624613</v>
      </c>
      <c r="BC221" s="3">
        <f t="shared" si="76"/>
        <v>4220.98717747301</v>
      </c>
      <c r="BD221" s="3">
        <f t="shared" si="77"/>
        <v>5964.0399637862483</v>
      </c>
      <c r="BE221" s="3">
        <f t="shared" si="78"/>
        <v>32.275243073416007</v>
      </c>
      <c r="BF221" s="13">
        <f t="shared" si="79"/>
        <v>2.9574350978496979</v>
      </c>
      <c r="BG221" s="255">
        <v>1.32</v>
      </c>
      <c r="BH221" s="11"/>
      <c r="BI221" s="100">
        <v>60.4</v>
      </c>
      <c r="BJ221" s="11"/>
      <c r="BK221" s="11"/>
      <c r="BL221" s="11"/>
      <c r="BN221" s="99"/>
    </row>
    <row r="222" spans="1:66" x14ac:dyDescent="0.2">
      <c r="D222" s="28"/>
      <c r="E222" s="29"/>
      <c r="U222" s="15"/>
      <c r="V222" s="15"/>
      <c r="W222" s="15"/>
      <c r="X222" s="15"/>
      <c r="Y222" s="15"/>
      <c r="Z222" s="24"/>
      <c r="AA222" s="25"/>
      <c r="AB222" s="25"/>
      <c r="AC222" s="25"/>
      <c r="AM222"/>
      <c r="AN222"/>
      <c r="AO222"/>
      <c r="AP222"/>
      <c r="AR222" s="227"/>
      <c r="AS222" s="16"/>
      <c r="AU222" s="14"/>
      <c r="AV222" s="14"/>
      <c r="AW222" s="14"/>
      <c r="AY222" s="245"/>
      <c r="AZ222" s="13">
        <f>AVERAGE(AZ216:AZ221)</f>
        <v>5.3162049424521793</v>
      </c>
      <c r="BA222" s="13">
        <f>STDEV(AZ216:AZ221)</f>
        <v>8.9469822073540761E-2</v>
      </c>
      <c r="BB222" s="13"/>
      <c r="BC222" s="3">
        <f>AVERAGE(BC216:BC221)</f>
        <v>4513.0030986011707</v>
      </c>
      <c r="BD222" s="3">
        <f>STDEV(BC216:BC221)</f>
        <v>343.65107177851053</v>
      </c>
      <c r="BE222" s="14">
        <f>BC222/10000</f>
        <v>0.45130030986011704</v>
      </c>
      <c r="BF222" s="14">
        <f>BD222/10000</f>
        <v>3.4365107177851052E-2</v>
      </c>
      <c r="BH222" s="11"/>
      <c r="BI222" s="100"/>
      <c r="BJ222" s="11"/>
      <c r="BK222" s="11"/>
      <c r="BL222" s="11"/>
      <c r="BN222" s="99"/>
    </row>
    <row r="223" spans="1:66" s="140" customFormat="1" x14ac:dyDescent="0.2">
      <c r="A223" s="140" t="s">
        <v>279</v>
      </c>
      <c r="B223" s="140" t="s">
        <v>691</v>
      </c>
      <c r="C223" s="140" t="s">
        <v>692</v>
      </c>
      <c r="D223" s="141">
        <v>45748</v>
      </c>
      <c r="E223" s="142">
        <v>0.95416666666666672</v>
      </c>
      <c r="F223" s="144">
        <v>-4162</v>
      </c>
      <c r="G223" s="144">
        <v>4494</v>
      </c>
      <c r="H223" s="140">
        <v>750</v>
      </c>
      <c r="I223" s="140">
        <v>36</v>
      </c>
      <c r="J223" s="140">
        <v>2001</v>
      </c>
      <c r="K223" s="140">
        <v>50</v>
      </c>
      <c r="L223" s="140">
        <v>15</v>
      </c>
      <c r="M223" s="140">
        <v>400</v>
      </c>
      <c r="N223" s="140">
        <v>80</v>
      </c>
      <c r="O223" s="140">
        <v>400</v>
      </c>
      <c r="P223" s="143">
        <v>3.06</v>
      </c>
      <c r="Q223" s="143">
        <v>3.06</v>
      </c>
      <c r="R223" s="144">
        <v>15</v>
      </c>
      <c r="S223" s="144">
        <v>12</v>
      </c>
      <c r="T223" s="144">
        <v>-2</v>
      </c>
      <c r="U223" s="145">
        <v>3.0032390303273101E-3</v>
      </c>
      <c r="V223" s="145">
        <v>5.05266129601747E-5</v>
      </c>
      <c r="W223" s="145">
        <v>8.8832427270842404E-6</v>
      </c>
      <c r="X223" s="145">
        <v>12.169188717374</v>
      </c>
      <c r="Y223" s="145">
        <v>0</v>
      </c>
      <c r="Z223" s="145">
        <v>1.8275315736028402E-2</v>
      </c>
      <c r="AA223" s="146">
        <v>84.929613911413398</v>
      </c>
      <c r="AB223" s="164">
        <v>1.42500005363</v>
      </c>
      <c r="AC223" s="146">
        <v>28283.077608522199</v>
      </c>
      <c r="AD223" s="147">
        <v>9.3206914272335809E-3</v>
      </c>
      <c r="AE223" s="147">
        <v>0.15143065846548801</v>
      </c>
      <c r="AF223" s="147">
        <v>0.30648385962897101</v>
      </c>
      <c r="AG223" s="147">
        <v>7.4618964100447299E-3</v>
      </c>
      <c r="AH223" s="147" t="s">
        <v>421</v>
      </c>
      <c r="AI223" s="147">
        <v>6.3640735136288196E-3</v>
      </c>
      <c r="AJ223" s="147">
        <v>7.2766282914112001E-3</v>
      </c>
      <c r="AK223" s="147">
        <v>0.14713153117372599</v>
      </c>
      <c r="AL223" s="147">
        <v>7.3269382282751304E-3</v>
      </c>
      <c r="AM223" s="140">
        <v>6</v>
      </c>
      <c r="AN223" s="140">
        <v>4</v>
      </c>
      <c r="AO223" s="140">
        <v>191201</v>
      </c>
      <c r="AP223" s="140">
        <v>974731</v>
      </c>
      <c r="AQ223" s="148"/>
      <c r="AR223" s="228">
        <v>85</v>
      </c>
      <c r="AS223" s="144">
        <v>1.1000000000000001</v>
      </c>
      <c r="AT223" s="148"/>
      <c r="AU223" s="149">
        <f>(AA223-AR223)/AC223</f>
        <v>-2.4886290509415257E-6</v>
      </c>
      <c r="AV223" s="149">
        <f>(AB223-AS223)/AC223*BI223</f>
        <v>4.5963888107010192E-4</v>
      </c>
      <c r="AW223" s="149"/>
      <c r="AY223" s="245">
        <f>$AU223*AY$63</f>
        <v>-1.7816140415527218E-5</v>
      </c>
      <c r="AZ223" s="150">
        <f t="shared" ref="AZ223:BB253" si="80">$AU223*AZ$63</f>
        <v>-1.979760028203046E-5</v>
      </c>
      <c r="BA223" s="150">
        <f t="shared" si="80"/>
        <v>-2.0222198824852582E-5</v>
      </c>
      <c r="BB223" s="150">
        <f t="shared" si="80"/>
        <v>-2.1495994453318954E-5</v>
      </c>
      <c r="BC223" s="146">
        <f>AV223*$BC$63</f>
        <v>11.602205306166073</v>
      </c>
      <c r="BD223" s="146">
        <f>Y223/Y$66*BL$66/$BI$66*$BI223</f>
        <v>0</v>
      </c>
      <c r="BE223" s="146">
        <f>W223/W$66*BM$66/$BI$66*$BI223</f>
        <v>3.0638658685523024</v>
      </c>
      <c r="BF223" s="150">
        <f>$X223/X$10*BN$10/$BI$10*$BI223</f>
        <v>39.816087173487574</v>
      </c>
      <c r="BH223" s="148"/>
      <c r="BI223" s="151">
        <v>40</v>
      </c>
      <c r="BJ223" s="148"/>
      <c r="BK223" s="148"/>
      <c r="BL223" s="148"/>
      <c r="BN223" s="151"/>
    </row>
    <row r="224" spans="1:66" s="140" customFormat="1" x14ac:dyDescent="0.2">
      <c r="A224" s="140" t="s">
        <v>279</v>
      </c>
      <c r="B224" s="140" t="s">
        <v>693</v>
      </c>
      <c r="C224" s="140" t="s">
        <v>694</v>
      </c>
      <c r="D224" s="141">
        <v>45748</v>
      </c>
      <c r="E224" s="142">
        <v>0.9604166666666667</v>
      </c>
      <c r="F224" s="144">
        <v>-4199</v>
      </c>
      <c r="G224" s="144">
        <v>5174</v>
      </c>
      <c r="H224" s="140">
        <v>750</v>
      </c>
      <c r="I224" s="140">
        <v>36</v>
      </c>
      <c r="J224" s="140">
        <v>2001</v>
      </c>
      <c r="K224" s="140">
        <v>50</v>
      </c>
      <c r="L224" s="140">
        <v>15</v>
      </c>
      <c r="M224" s="140">
        <v>400</v>
      </c>
      <c r="N224" s="140">
        <v>80</v>
      </c>
      <c r="O224" s="140">
        <v>400</v>
      </c>
      <c r="P224" s="143">
        <v>3.06</v>
      </c>
      <c r="Q224" s="143">
        <v>3.06</v>
      </c>
      <c r="R224" s="144">
        <v>22</v>
      </c>
      <c r="S224" s="144">
        <v>15</v>
      </c>
      <c r="T224" s="144">
        <v>-2</v>
      </c>
      <c r="U224" s="145">
        <v>3.0433275403022701E-3</v>
      </c>
      <c r="V224" s="145">
        <v>3.9839560515914102E-5</v>
      </c>
      <c r="W224" s="145">
        <v>6.5696773957786497E-6</v>
      </c>
      <c r="X224" s="145">
        <v>12.1972888369532</v>
      </c>
      <c r="Y224" s="145">
        <v>0</v>
      </c>
      <c r="Z224" s="145">
        <v>1.7774570292591801E-2</v>
      </c>
      <c r="AA224" s="146">
        <v>86.240102186628107</v>
      </c>
      <c r="AB224" s="164">
        <v>1.125000034658</v>
      </c>
      <c r="AC224" s="146">
        <v>28332.0220919434</v>
      </c>
      <c r="AD224" s="147">
        <v>1.5595397199973E-2</v>
      </c>
      <c r="AE224" s="147">
        <v>0.19181271508665201</v>
      </c>
      <c r="AF224" s="147">
        <v>0.30049456590860102</v>
      </c>
      <c r="AG224" s="147">
        <v>5.1472356008207196E-3</v>
      </c>
      <c r="AH224" s="147" t="s">
        <v>421</v>
      </c>
      <c r="AI224" s="147">
        <v>7.1105697201762699E-3</v>
      </c>
      <c r="AJ224" s="147">
        <v>2.08528415570246E-2</v>
      </c>
      <c r="AK224" s="147">
        <v>0.18636660749160699</v>
      </c>
      <c r="AL224" s="147">
        <v>8.2164604567506894E-3</v>
      </c>
      <c r="AM224" s="140">
        <v>6</v>
      </c>
      <c r="AN224" s="140">
        <v>4</v>
      </c>
      <c r="AO224" s="140">
        <v>191201</v>
      </c>
      <c r="AP224" s="140">
        <v>974731</v>
      </c>
      <c r="AQ224" s="148"/>
      <c r="AR224" s="228">
        <v>85</v>
      </c>
      <c r="AS224" s="144">
        <v>1.1000000000000001</v>
      </c>
      <c r="AT224" s="148"/>
      <c r="AU224" s="149">
        <f>(AA224-AR224)/AC224</f>
        <v>4.3770338121427175E-5</v>
      </c>
      <c r="AV224" s="149">
        <f>(AB224-AS224)/AC224*BI224</f>
        <v>3.5295800034137401E-5</v>
      </c>
      <c r="AW224" s="149"/>
      <c r="AY224" s="245">
        <f>$AU224*AY$63</f>
        <v>3.1335264277792657E-4</v>
      </c>
      <c r="AZ224" s="150">
        <f t="shared" si="80"/>
        <v>3.4820282195512157E-4</v>
      </c>
      <c r="BA224" s="150">
        <f t="shared" si="80"/>
        <v>3.5567071749309189E-4</v>
      </c>
      <c r="BB224" s="150">
        <f t="shared" si="80"/>
        <v>3.7807440410700301E-4</v>
      </c>
      <c r="BC224" s="146">
        <f>AV224*$BC$63</f>
        <v>0.89093663592612671</v>
      </c>
      <c r="BD224" s="146">
        <f>Y224/Y$66*BL$66/$BI$66*$BI224</f>
        <v>0</v>
      </c>
      <c r="BE224" s="146">
        <f>W224/W$66*BM$66/$BI$66*$BI224</f>
        <v>2.2659079526168284</v>
      </c>
      <c r="BF224" s="150">
        <f>$X224/X$10*BN$10/$BI$10*$BI224</f>
        <v>39.90802730497338</v>
      </c>
      <c r="BH224" s="148"/>
      <c r="BI224" s="151">
        <v>40</v>
      </c>
      <c r="BJ224" s="148"/>
      <c r="BK224" s="148"/>
      <c r="BL224" s="148"/>
      <c r="BN224" s="151"/>
    </row>
    <row r="225" spans="1:66" x14ac:dyDescent="0.2">
      <c r="AR225" s="228"/>
      <c r="AS225" s="144"/>
      <c r="AT225" s="148"/>
      <c r="AU225" s="149"/>
      <c r="AV225" s="149"/>
      <c r="AW225" s="149"/>
      <c r="AX225" s="140"/>
      <c r="AY225" s="245"/>
      <c r="AZ225" s="150"/>
      <c r="BA225" s="150"/>
      <c r="BB225" s="150"/>
      <c r="BC225" s="146"/>
      <c r="BD225" s="146"/>
      <c r="BE225" s="146"/>
      <c r="BF225" s="150"/>
    </row>
    <row r="226" spans="1:66" s="129" customFormat="1" x14ac:dyDescent="0.2">
      <c r="A226" s="129" t="s">
        <v>384</v>
      </c>
      <c r="B226" s="129" t="s">
        <v>488</v>
      </c>
      <c r="C226" s="129" t="s">
        <v>489</v>
      </c>
      <c r="D226" s="130">
        <v>45749</v>
      </c>
      <c r="E226" s="131">
        <v>0.33055555555555555</v>
      </c>
      <c r="F226" s="133">
        <v>-1929</v>
      </c>
      <c r="G226" s="133">
        <v>1338</v>
      </c>
      <c r="H226" s="129">
        <v>750</v>
      </c>
      <c r="I226" s="129">
        <v>36</v>
      </c>
      <c r="J226" s="129">
        <v>2001</v>
      </c>
      <c r="K226" s="129">
        <v>50</v>
      </c>
      <c r="L226" s="129">
        <v>15</v>
      </c>
      <c r="M226" s="129">
        <v>400</v>
      </c>
      <c r="N226" s="129">
        <v>80</v>
      </c>
      <c r="O226" s="129">
        <v>400</v>
      </c>
      <c r="P226" s="132">
        <v>3.09</v>
      </c>
      <c r="Q226" s="132">
        <v>3.09</v>
      </c>
      <c r="R226" s="133">
        <v>1</v>
      </c>
      <c r="S226" s="133">
        <v>-1</v>
      </c>
      <c r="T226" s="133">
        <v>-11</v>
      </c>
      <c r="U226" s="134">
        <v>3.2581397793933098E-2</v>
      </c>
      <c r="V226" s="134">
        <v>5.56985324501521E-3</v>
      </c>
      <c r="W226" s="134">
        <v>5.2093393000173304E-6</v>
      </c>
      <c r="X226" s="134">
        <v>6.9491042494573396E-4</v>
      </c>
      <c r="Y226" s="134">
        <v>2.8380158089208598E-6</v>
      </c>
      <c r="Z226" s="134">
        <v>2.5355335785668998E-2</v>
      </c>
      <c r="AA226" s="135">
        <v>2521.73019689695</v>
      </c>
      <c r="AB226" s="135">
        <v>430.979607615791</v>
      </c>
      <c r="AC226" s="135">
        <v>77416.637983801396</v>
      </c>
      <c r="AD226" s="136">
        <v>8.7709055581991005E-3</v>
      </c>
      <c r="AE226" s="136">
        <v>1.8472375818447701E-2</v>
      </c>
      <c r="AF226" s="136">
        <v>0.11072981866885299</v>
      </c>
      <c r="AG226" s="136">
        <v>3.1705462299547703E-2</v>
      </c>
      <c r="AH226" s="136">
        <v>0.40314786357867799</v>
      </c>
      <c r="AI226" s="136">
        <v>0.110247111948072</v>
      </c>
      <c r="AJ226" s="136">
        <v>1.0323183224154599E-3</v>
      </c>
      <c r="AK226" s="136">
        <v>9.4273682998110807E-3</v>
      </c>
      <c r="AL226" s="136">
        <v>9.2674958588262104E-3</v>
      </c>
      <c r="AM226" s="129">
        <v>6</v>
      </c>
      <c r="AN226" s="129">
        <v>4</v>
      </c>
      <c r="AO226" s="129">
        <v>191201</v>
      </c>
      <c r="AP226" s="129">
        <v>974731</v>
      </c>
      <c r="AQ226" s="137"/>
      <c r="AR226" s="133">
        <v>187</v>
      </c>
      <c r="AS226" s="133">
        <v>0.28000000000000003</v>
      </c>
      <c r="AT226" s="137"/>
      <c r="AU226" s="138">
        <f t="shared" ref="AU226:AU231" si="81">(AA226-AR226)/AC226</f>
        <v>3.0157990035494273E-2</v>
      </c>
      <c r="AV226" s="138">
        <f t="shared" ref="AV226:AV231" si="82">(AB226-AS226)/AC226*BI226</f>
        <v>0.40946612958257106</v>
      </c>
      <c r="AW226" s="138"/>
      <c r="AY226" s="245">
        <f t="shared" ref="AY226:BB231" si="83">$AU226*AY$63</f>
        <v>0.21590159647102075</v>
      </c>
      <c r="AZ226" s="139">
        <f t="shared" si="83"/>
        <v>0.23991355071833165</v>
      </c>
      <c r="BA226" s="139">
        <f t="shared" si="83"/>
        <v>0.24505896948561251</v>
      </c>
      <c r="BB226" s="139">
        <f t="shared" si="83"/>
        <v>0.26049522578745526</v>
      </c>
      <c r="BC226" s="135">
        <f t="shared" ref="BC226:BC231" si="84">AV226*$BC$63</f>
        <v>10335.744639961466</v>
      </c>
      <c r="BD226" s="135">
        <f t="shared" ref="BD226:BD231" si="85">Y226/Y$66*BL$66/$BI$66*$BI226</f>
        <v>7.2785634993599428</v>
      </c>
      <c r="BE226" s="135">
        <f t="shared" ref="BE226:BE231" si="86">W226/W$66*BM$66/$BI$66*$BI226</f>
        <v>3.3059683225673706</v>
      </c>
      <c r="BF226" s="139">
        <f t="shared" ref="BF226:BF231" si="87">$X226/X$10*BN$10/$BI$10*$BI226</f>
        <v>4.1835368854901368E-3</v>
      </c>
      <c r="BH226" s="137"/>
      <c r="BI226" s="137">
        <v>73.599999999999994</v>
      </c>
      <c r="BJ226" s="137">
        <v>0.2</v>
      </c>
      <c r="BK226" s="137">
        <v>10380</v>
      </c>
      <c r="BL226" s="137"/>
      <c r="BM226" s="137"/>
    </row>
    <row r="227" spans="1:66" s="129" customFormat="1" x14ac:dyDescent="0.2">
      <c r="A227" s="129" t="s">
        <v>384</v>
      </c>
      <c r="B227" s="129" t="s">
        <v>490</v>
      </c>
      <c r="C227" s="129" t="s">
        <v>491</v>
      </c>
      <c r="D227" s="130">
        <v>45749</v>
      </c>
      <c r="E227" s="131">
        <v>0.33750000000000002</v>
      </c>
      <c r="F227" s="133">
        <v>362</v>
      </c>
      <c r="G227" s="133">
        <v>-4041</v>
      </c>
      <c r="H227" s="129">
        <v>750</v>
      </c>
      <c r="I227" s="129">
        <v>36</v>
      </c>
      <c r="J227" s="129">
        <v>2001</v>
      </c>
      <c r="K227" s="129">
        <v>50</v>
      </c>
      <c r="L227" s="129">
        <v>15</v>
      </c>
      <c r="M227" s="129">
        <v>400</v>
      </c>
      <c r="N227" s="129">
        <v>80</v>
      </c>
      <c r="O227" s="129">
        <v>400</v>
      </c>
      <c r="P227" s="132">
        <v>3.09</v>
      </c>
      <c r="Q227" s="132">
        <v>3.09</v>
      </c>
      <c r="R227" s="133">
        <v>0</v>
      </c>
      <c r="S227" s="133">
        <v>10</v>
      </c>
      <c r="T227" s="133">
        <v>-11</v>
      </c>
      <c r="U227" s="134">
        <v>0.56108055726935802</v>
      </c>
      <c r="V227" s="134">
        <v>2.5208323821619E-4</v>
      </c>
      <c r="W227" s="134">
        <v>4.1372445394555099E-4</v>
      </c>
      <c r="X227" s="134">
        <v>3.2160664537671801E-3</v>
      </c>
      <c r="Y227" s="134">
        <v>6.5937132279209602E-5</v>
      </c>
      <c r="Z227" s="134">
        <v>2.1628651528816299E-2</v>
      </c>
      <c r="AA227" s="135">
        <v>42462.771514537802</v>
      </c>
      <c r="AB227" s="135">
        <v>19.050009033404201</v>
      </c>
      <c r="AC227" s="135">
        <v>75723.195479730406</v>
      </c>
      <c r="AD227" s="136">
        <v>1.0675120335444E-2</v>
      </c>
      <c r="AE227" s="136">
        <v>4.6599923011004601E-2</v>
      </c>
      <c r="AF227" s="136">
        <v>3.5954994326451599E-2</v>
      </c>
      <c r="AG227" s="136">
        <v>6.5472539144702298E-3</v>
      </c>
      <c r="AH227" s="136">
        <v>7.1107173765495801E-2</v>
      </c>
      <c r="AI227" s="136">
        <v>3.8986376743698398E-2</v>
      </c>
      <c r="AJ227" s="136">
        <v>7.2341065178840704E-3</v>
      </c>
      <c r="AK227" s="136">
        <v>3.5181064172308901E-2</v>
      </c>
      <c r="AL227" s="136">
        <v>1.7757657936308902E-2</v>
      </c>
      <c r="AM227" s="129">
        <v>6</v>
      </c>
      <c r="AN227" s="129">
        <v>4</v>
      </c>
      <c r="AO227" s="129">
        <v>191201</v>
      </c>
      <c r="AP227" s="129">
        <v>974731</v>
      </c>
      <c r="AQ227" s="137"/>
      <c r="AR227" s="133">
        <v>187</v>
      </c>
      <c r="AS227" s="133">
        <v>0.28000000000000003</v>
      </c>
      <c r="AT227" s="137"/>
      <c r="AU227" s="138">
        <f t="shared" si="81"/>
        <v>0.55829354858451774</v>
      </c>
      <c r="AV227" s="138">
        <f t="shared" si="82"/>
        <v>1.821397334115054E-2</v>
      </c>
      <c r="AW227" s="138">
        <f t="shared" ref="AW227:AW231" si="88">BJ227/AU227</f>
        <v>8.59587199284476</v>
      </c>
      <c r="AY227" s="245">
        <f t="shared" si="83"/>
        <v>3.9968336184541498</v>
      </c>
      <c r="AZ227" s="139">
        <f t="shared" si="83"/>
        <v>4.4413499515851873</v>
      </c>
      <c r="BA227" s="139">
        <f t="shared" si="83"/>
        <v>4.5366034515418372</v>
      </c>
      <c r="BB227" s="139">
        <f t="shared" si="83"/>
        <v>4.8223639514117904</v>
      </c>
      <c r="BC227" s="135">
        <f t="shared" si="84"/>
        <v>459.75714163492262</v>
      </c>
      <c r="BD227" s="135">
        <f t="shared" si="85"/>
        <v>168.83102345472707</v>
      </c>
      <c r="BE227" s="135">
        <f t="shared" si="86"/>
        <v>262.13111049074928</v>
      </c>
      <c r="BF227" s="139">
        <f t="shared" si="87"/>
        <v>1.9329967453832225E-2</v>
      </c>
      <c r="BH227" s="137"/>
      <c r="BI227" s="137">
        <v>73.48</v>
      </c>
      <c r="BJ227" s="171">
        <v>4.7990198780635716</v>
      </c>
      <c r="BK227" s="172">
        <v>557.60318949343343</v>
      </c>
      <c r="BL227" s="137"/>
      <c r="BM227" s="137"/>
    </row>
    <row r="228" spans="1:66" s="129" customFormat="1" x14ac:dyDescent="0.2">
      <c r="A228" s="129" t="s">
        <v>384</v>
      </c>
      <c r="B228" s="129" t="s">
        <v>492</v>
      </c>
      <c r="C228" s="129" t="s">
        <v>493</v>
      </c>
      <c r="D228" s="130">
        <v>45749</v>
      </c>
      <c r="E228" s="131">
        <v>0.34375</v>
      </c>
      <c r="F228" s="133">
        <v>-2008</v>
      </c>
      <c r="G228" s="133">
        <v>-740</v>
      </c>
      <c r="H228" s="129">
        <v>750</v>
      </c>
      <c r="I228" s="129">
        <v>36</v>
      </c>
      <c r="J228" s="129">
        <v>2001</v>
      </c>
      <c r="K228" s="129">
        <v>50</v>
      </c>
      <c r="L228" s="129">
        <v>15</v>
      </c>
      <c r="M228" s="129">
        <v>400</v>
      </c>
      <c r="N228" s="129">
        <v>80</v>
      </c>
      <c r="O228" s="129">
        <v>400</v>
      </c>
      <c r="P228" s="132">
        <v>3.09</v>
      </c>
      <c r="Q228" s="132">
        <v>3.09</v>
      </c>
      <c r="R228" s="133">
        <v>4</v>
      </c>
      <c r="S228" s="133">
        <v>6</v>
      </c>
      <c r="T228" s="133">
        <v>-11</v>
      </c>
      <c r="U228" s="134">
        <v>0.41327857712009802</v>
      </c>
      <c r="V228" s="134">
        <v>8.3930300951662494E-5</v>
      </c>
      <c r="W228" s="134">
        <v>3.9087940445405099E-4</v>
      </c>
      <c r="X228" s="134">
        <v>3.31894434310928E-3</v>
      </c>
      <c r="Y228" s="134">
        <v>7.1466521465457901E-5</v>
      </c>
      <c r="Z228" s="134">
        <v>1.96196785221887E-2</v>
      </c>
      <c r="AA228" s="135">
        <v>31865.4385275926</v>
      </c>
      <c r="AB228" s="135">
        <v>6.4750010466221699</v>
      </c>
      <c r="AC228" s="135">
        <v>77157.015605848501</v>
      </c>
      <c r="AD228" s="136">
        <v>1.2234614452820701E-2</v>
      </c>
      <c r="AE228" s="136">
        <v>4.3904589211198497E-2</v>
      </c>
      <c r="AF228" s="136">
        <v>5.0236466305348101E-2</v>
      </c>
      <c r="AG228" s="136">
        <v>1.6567612638200498E-2</v>
      </c>
      <c r="AH228" s="136">
        <v>5.9108593774730801E-2</v>
      </c>
      <c r="AI228" s="136">
        <v>7.4708099661021196E-2</v>
      </c>
      <c r="AJ228" s="136">
        <v>7.13724427387791E-3</v>
      </c>
      <c r="AK228" s="136">
        <v>4.6918221537737302E-2</v>
      </c>
      <c r="AL228" s="136">
        <v>1.89467291144069E-2</v>
      </c>
      <c r="AM228" s="129">
        <v>6</v>
      </c>
      <c r="AN228" s="129">
        <v>4</v>
      </c>
      <c r="AO228" s="129">
        <v>191201</v>
      </c>
      <c r="AP228" s="129">
        <v>974731</v>
      </c>
      <c r="AQ228" s="137"/>
      <c r="AR228" s="133">
        <v>187</v>
      </c>
      <c r="AS228" s="133">
        <v>0.28000000000000003</v>
      </c>
      <c r="AT228" s="137"/>
      <c r="AU228" s="138">
        <f t="shared" si="81"/>
        <v>0.41057107093695538</v>
      </c>
      <c r="AV228" s="138">
        <f t="shared" si="82"/>
        <v>5.9704263340105979E-3</v>
      </c>
      <c r="AW228" s="138">
        <f t="shared" si="88"/>
        <v>8.4029300752408815</v>
      </c>
      <c r="AY228" s="245">
        <f t="shared" si="83"/>
        <v>2.9392857274565567</v>
      </c>
      <c r="AZ228" s="139">
        <f t="shared" si="83"/>
        <v>3.2661846275160293</v>
      </c>
      <c r="BA228" s="139">
        <f t="shared" si="83"/>
        <v>3.3362343918144872</v>
      </c>
      <c r="BB228" s="139">
        <f t="shared" si="83"/>
        <v>3.5463836847098626</v>
      </c>
      <c r="BC228" s="135">
        <f t="shared" si="84"/>
        <v>150.7055102285106</v>
      </c>
      <c r="BD228" s="135">
        <f t="shared" si="85"/>
        <v>185.18042460835505</v>
      </c>
      <c r="BE228" s="135">
        <f t="shared" si="86"/>
        <v>250.62269591665313</v>
      </c>
      <c r="BF228" s="139">
        <f t="shared" si="87"/>
        <v>2.0187210510580412E-2</v>
      </c>
      <c r="BH228" s="137"/>
      <c r="BI228" s="137">
        <v>74.36</v>
      </c>
      <c r="BJ228" s="171">
        <v>3.45</v>
      </c>
      <c r="BK228" s="172">
        <v>163.11444652908068</v>
      </c>
      <c r="BL228" s="137"/>
      <c r="BM228" s="137"/>
    </row>
    <row r="229" spans="1:66" s="129" customFormat="1" x14ac:dyDescent="0.2">
      <c r="A229" s="129" t="s">
        <v>384</v>
      </c>
      <c r="B229" s="129" t="s">
        <v>494</v>
      </c>
      <c r="C229" s="129" t="s">
        <v>495</v>
      </c>
      <c r="D229" s="130">
        <v>45749</v>
      </c>
      <c r="E229" s="131">
        <v>0.35069444444444442</v>
      </c>
      <c r="F229" s="133">
        <v>-3045</v>
      </c>
      <c r="G229" s="133">
        <v>-3443</v>
      </c>
      <c r="H229" s="129">
        <v>750</v>
      </c>
      <c r="I229" s="129">
        <v>36</v>
      </c>
      <c r="J229" s="129">
        <v>2001</v>
      </c>
      <c r="K229" s="129">
        <v>50</v>
      </c>
      <c r="L229" s="129">
        <v>15</v>
      </c>
      <c r="M229" s="129">
        <v>400</v>
      </c>
      <c r="N229" s="129">
        <v>80</v>
      </c>
      <c r="O229" s="129">
        <v>400</v>
      </c>
      <c r="P229" s="132">
        <v>3.09</v>
      </c>
      <c r="Q229" s="132">
        <v>3.09</v>
      </c>
      <c r="R229" s="133">
        <v>-5</v>
      </c>
      <c r="S229" s="133">
        <v>8</v>
      </c>
      <c r="T229" s="133">
        <v>-11</v>
      </c>
      <c r="U229" s="134">
        <v>0.56446567378281698</v>
      </c>
      <c r="V229" s="134">
        <v>2.7418763509141301E-4</v>
      </c>
      <c r="W229" s="134">
        <v>4.2382985547396502E-4</v>
      </c>
      <c r="X229" s="134">
        <v>3.3072392796968898E-3</v>
      </c>
      <c r="Y229" s="134">
        <v>5.93848116862423E-5</v>
      </c>
      <c r="Z229" s="134">
        <v>1.86277641548282E-2</v>
      </c>
      <c r="AA229" s="135">
        <v>42763.454455580897</v>
      </c>
      <c r="AB229" s="135">
        <v>20.775010707343501</v>
      </c>
      <c r="AC229" s="135">
        <v>75813.938993449905</v>
      </c>
      <c r="AD229" s="136">
        <v>1.252013425832E-2</v>
      </c>
      <c r="AE229" s="136">
        <v>1.10785258932336E-2</v>
      </c>
      <c r="AF229" s="136">
        <v>2.5038672423280499E-2</v>
      </c>
      <c r="AG229" s="136">
        <v>1.0300438904471999E-2</v>
      </c>
      <c r="AH229" s="136">
        <v>9.0061772959503406E-2</v>
      </c>
      <c r="AI229" s="136">
        <v>8.9269215508499394E-2</v>
      </c>
      <c r="AJ229" s="136">
        <v>7.6411152532371799E-3</v>
      </c>
      <c r="AK229" s="136">
        <v>1.0650561472594499E-2</v>
      </c>
      <c r="AL229" s="136">
        <v>1.95314686366184E-2</v>
      </c>
      <c r="AM229" s="129">
        <v>6</v>
      </c>
      <c r="AN229" s="129">
        <v>4</v>
      </c>
      <c r="AO229" s="129">
        <v>191201</v>
      </c>
      <c r="AP229" s="129">
        <v>974731</v>
      </c>
      <c r="AQ229" s="137"/>
      <c r="AR229" s="133">
        <v>187</v>
      </c>
      <c r="AS229" s="133">
        <v>0.28000000000000003</v>
      </c>
      <c r="AT229" s="137"/>
      <c r="AU229" s="138">
        <f t="shared" si="81"/>
        <v>0.56159137779741763</v>
      </c>
      <c r="AV229" s="138">
        <f t="shared" si="82"/>
        <v>1.9845146631361204E-2</v>
      </c>
      <c r="AW229" s="138">
        <f t="shared" si="88"/>
        <v>8.737186409227748</v>
      </c>
      <c r="AY229" s="245">
        <f t="shared" si="83"/>
        <v>4.0204428374742456</v>
      </c>
      <c r="AZ229" s="139">
        <f t="shared" si="83"/>
        <v>4.4675849200031177</v>
      </c>
      <c r="BA229" s="139">
        <f t="shared" si="83"/>
        <v>4.5634010805450185</v>
      </c>
      <c r="BB229" s="139">
        <f t="shared" si="83"/>
        <v>4.8508495621707217</v>
      </c>
      <c r="BC229" s="135">
        <f t="shared" si="84"/>
        <v>500.93122020481661</v>
      </c>
      <c r="BD229" s="135">
        <f t="shared" si="85"/>
        <v>151.90905366113748</v>
      </c>
      <c r="BE229" s="135">
        <f t="shared" si="86"/>
        <v>268.27796194832223</v>
      </c>
      <c r="BF229" s="139">
        <f t="shared" si="87"/>
        <v>1.9859019515677631E-2</v>
      </c>
      <c r="BH229" s="137"/>
      <c r="BI229" s="137">
        <v>73.41</v>
      </c>
      <c r="BJ229" s="171">
        <v>4.9067285536310834</v>
      </c>
      <c r="BK229" s="172">
        <v>562.03564727954972</v>
      </c>
      <c r="BL229" s="137"/>
      <c r="BM229" s="137"/>
    </row>
    <row r="230" spans="1:66" s="129" customFormat="1" x14ac:dyDescent="0.2">
      <c r="A230" s="129" t="s">
        <v>384</v>
      </c>
      <c r="B230" s="129" t="s">
        <v>496</v>
      </c>
      <c r="C230" s="129" t="s">
        <v>497</v>
      </c>
      <c r="D230" s="130">
        <v>45749</v>
      </c>
      <c r="E230" s="131">
        <v>0.35694444444444445</v>
      </c>
      <c r="F230" s="133">
        <v>1433</v>
      </c>
      <c r="G230" s="133">
        <v>-943</v>
      </c>
      <c r="H230" s="129">
        <v>750</v>
      </c>
      <c r="I230" s="129">
        <v>36</v>
      </c>
      <c r="J230" s="129">
        <v>2001</v>
      </c>
      <c r="K230" s="129">
        <v>50</v>
      </c>
      <c r="L230" s="129">
        <v>15</v>
      </c>
      <c r="M230" s="129">
        <v>400</v>
      </c>
      <c r="N230" s="129">
        <v>80</v>
      </c>
      <c r="O230" s="129">
        <v>400</v>
      </c>
      <c r="P230" s="132">
        <v>3.09</v>
      </c>
      <c r="Q230" s="132">
        <v>3.09</v>
      </c>
      <c r="R230" s="133">
        <v>7</v>
      </c>
      <c r="S230" s="133">
        <v>9</v>
      </c>
      <c r="T230" s="133">
        <v>-7</v>
      </c>
      <c r="U230" s="134">
        <v>0.325070421375591</v>
      </c>
      <c r="V230" s="134">
        <v>5.3729216767020702E-5</v>
      </c>
      <c r="W230" s="134">
        <v>3.6812165442011002E-4</v>
      </c>
      <c r="X230" s="134">
        <v>3.4725358976660401E-3</v>
      </c>
      <c r="Y230" s="134">
        <v>6.2493177672919698E-5</v>
      </c>
      <c r="Z230" s="134">
        <v>2.3302328453532101E-2</v>
      </c>
      <c r="AA230" s="135">
        <v>24908.017482847699</v>
      </c>
      <c r="AB230" s="135">
        <v>4.1000004251960398</v>
      </c>
      <c r="AC230" s="135">
        <v>76669.368647034906</v>
      </c>
      <c r="AD230" s="136">
        <v>1.2237740084395699E-2</v>
      </c>
      <c r="AE230" s="136">
        <v>9.7780740107268393E-2</v>
      </c>
      <c r="AF230" s="136">
        <v>3.3725948010271199E-2</v>
      </c>
      <c r="AG230" s="136">
        <v>1.5660614385584699E-2</v>
      </c>
      <c r="AH230" s="136">
        <v>7.56911738987954E-2</v>
      </c>
      <c r="AI230" s="136">
        <v>9.7999176180946806E-2</v>
      </c>
      <c r="AJ230" s="136">
        <v>4.2438516737262101E-3</v>
      </c>
      <c r="AK230" s="136">
        <v>8.1503820029617105E-2</v>
      </c>
      <c r="AL230" s="136">
        <v>1.6342647736168298E-2</v>
      </c>
      <c r="AM230" s="129">
        <v>6</v>
      </c>
      <c r="AN230" s="129">
        <v>4</v>
      </c>
      <c r="AO230" s="129">
        <v>191201</v>
      </c>
      <c r="AP230" s="129">
        <v>974731</v>
      </c>
      <c r="AQ230" s="137"/>
      <c r="AR230" s="133">
        <v>187</v>
      </c>
      <c r="AS230" s="133">
        <v>0.28000000000000003</v>
      </c>
      <c r="AT230" s="137"/>
      <c r="AU230" s="138">
        <f t="shared" si="81"/>
        <v>0.32243669041617645</v>
      </c>
      <c r="AV230" s="138">
        <f t="shared" si="82"/>
        <v>3.7303480761803343E-3</v>
      </c>
      <c r="AW230" s="138">
        <f t="shared" si="88"/>
        <v>7.6914323763806376</v>
      </c>
      <c r="AY230" s="245">
        <f t="shared" si="83"/>
        <v>2.3083301022300318</v>
      </c>
      <c r="AZ230" s="139">
        <f t="shared" si="83"/>
        <v>2.565055933388384</v>
      </c>
      <c r="BA230" s="139">
        <f t="shared" si="83"/>
        <v>2.6200686114937448</v>
      </c>
      <c r="BB230" s="139">
        <f t="shared" si="83"/>
        <v>2.7851066458098286</v>
      </c>
      <c r="BC230" s="135">
        <f t="shared" si="84"/>
        <v>94.161451578124826</v>
      </c>
      <c r="BD230" s="135">
        <f t="shared" si="85"/>
        <v>163.03974674028012</v>
      </c>
      <c r="BE230" s="135">
        <f t="shared" si="86"/>
        <v>237.64978547213721</v>
      </c>
      <c r="BF230" s="139">
        <f t="shared" si="87"/>
        <v>2.126628051907252E-2</v>
      </c>
      <c r="BH230" s="137"/>
      <c r="BI230" s="137">
        <v>74.87</v>
      </c>
      <c r="BJ230" s="171">
        <v>2.48</v>
      </c>
      <c r="BK230" s="137">
        <v>150</v>
      </c>
      <c r="BL230" s="137"/>
      <c r="BM230" s="137"/>
    </row>
    <row r="231" spans="1:66" s="129" customFormat="1" x14ac:dyDescent="0.2">
      <c r="A231" s="129" t="s">
        <v>384</v>
      </c>
      <c r="B231" s="129" t="s">
        <v>627</v>
      </c>
      <c r="C231" s="129" t="s">
        <v>628</v>
      </c>
      <c r="D231" s="130">
        <v>45749</v>
      </c>
      <c r="E231" s="131">
        <v>0.36458333333333331</v>
      </c>
      <c r="F231" s="133">
        <v>-4091</v>
      </c>
      <c r="G231" s="133">
        <v>4074</v>
      </c>
      <c r="H231" s="129">
        <v>750</v>
      </c>
      <c r="I231" s="129">
        <v>36</v>
      </c>
      <c r="J231" s="129">
        <v>2001</v>
      </c>
      <c r="K231" s="129">
        <v>50</v>
      </c>
      <c r="L231" s="129">
        <v>15</v>
      </c>
      <c r="M231" s="129">
        <v>400</v>
      </c>
      <c r="N231" s="129">
        <v>80</v>
      </c>
      <c r="O231" s="129">
        <v>400</v>
      </c>
      <c r="P231" s="132">
        <v>3.09</v>
      </c>
      <c r="Q231" s="132">
        <v>3.09</v>
      </c>
      <c r="R231" s="133">
        <v>-4</v>
      </c>
      <c r="S231" s="133">
        <v>5</v>
      </c>
      <c r="T231" s="133">
        <v>-11</v>
      </c>
      <c r="U231" s="134">
        <v>0.54102554838155303</v>
      </c>
      <c r="V231" s="134">
        <v>2.99318285719321E-4</v>
      </c>
      <c r="W231" s="134">
        <v>3.7015509265118902E-4</v>
      </c>
      <c r="X231" s="134">
        <v>0.61571168398918497</v>
      </c>
      <c r="Y231" s="134">
        <v>1.7547696909965801E-4</v>
      </c>
      <c r="Z231" s="134">
        <v>1.60158808576766E-2</v>
      </c>
      <c r="AA231" s="135">
        <v>27222.651424426898</v>
      </c>
      <c r="AB231" s="135">
        <v>15.0750056720721</v>
      </c>
      <c r="AC231" s="135">
        <v>50335.158074209103</v>
      </c>
      <c r="AD231" s="136">
        <v>1.00897051532965E-2</v>
      </c>
      <c r="AE231" s="136">
        <v>4.0948943964825499E-2</v>
      </c>
      <c r="AF231" s="136">
        <v>5.2219648277557103E-2</v>
      </c>
      <c r="AG231" s="136">
        <v>5.6783905860661298E-3</v>
      </c>
      <c r="AH231" s="136">
        <v>5.4903124862463702E-2</v>
      </c>
      <c r="AI231" s="136">
        <v>1.0391150737459399E-2</v>
      </c>
      <c r="AJ231" s="136">
        <v>1.9979081693034398E-3</v>
      </c>
      <c r="AK231" s="136">
        <v>4.6226748199269599E-2</v>
      </c>
      <c r="AL231" s="136">
        <v>1.20867434330154E-2</v>
      </c>
      <c r="AM231" s="129">
        <v>6</v>
      </c>
      <c r="AN231" s="129">
        <v>4</v>
      </c>
      <c r="AO231" s="129">
        <v>191201</v>
      </c>
      <c r="AP231" s="129">
        <v>974731</v>
      </c>
      <c r="AQ231" s="137"/>
      <c r="AR231" s="133">
        <v>187</v>
      </c>
      <c r="AS231" s="133">
        <v>0.28000000000000003</v>
      </c>
      <c r="AT231" s="137"/>
      <c r="AU231" s="138">
        <f t="shared" si="81"/>
        <v>0.53711267548953057</v>
      </c>
      <c r="AV231" s="138">
        <f t="shared" si="82"/>
        <v>1.7083203124009291E-2</v>
      </c>
      <c r="AW231" s="138">
        <f t="shared" si="88"/>
        <v>7.0934836838983983</v>
      </c>
      <c r="AY231" s="245">
        <f t="shared" si="83"/>
        <v>3.8451993646303477</v>
      </c>
      <c r="AZ231" s="139">
        <f t="shared" si="83"/>
        <v>4.2728513724175432</v>
      </c>
      <c r="BA231" s="139">
        <f t="shared" si="83"/>
        <v>4.364491088371941</v>
      </c>
      <c r="BB231" s="139">
        <f t="shared" si="83"/>
        <v>4.6394102362351388</v>
      </c>
      <c r="BC231" s="135">
        <f t="shared" si="84"/>
        <v>431.21423816507922</v>
      </c>
      <c r="BD231" s="135">
        <f t="shared" si="85"/>
        <v>355.38474421196946</v>
      </c>
      <c r="BE231" s="135">
        <f t="shared" si="86"/>
        <v>185.50155852255571</v>
      </c>
      <c r="BF231" s="139">
        <f t="shared" si="87"/>
        <v>2.9271161897912346</v>
      </c>
      <c r="BH231" s="137"/>
      <c r="BI231" s="137">
        <v>58.12</v>
      </c>
      <c r="BJ231" s="171">
        <v>3.81</v>
      </c>
      <c r="BK231" s="137"/>
      <c r="BL231" s="137"/>
      <c r="BM231" s="137"/>
      <c r="BN231" s="129">
        <v>3.44</v>
      </c>
    </row>
    <row r="232" spans="1:66" x14ac:dyDescent="0.2">
      <c r="AX232" s="129"/>
    </row>
    <row r="233" spans="1:66" s="118" customFormat="1" x14ac:dyDescent="0.2">
      <c r="A233" s="118" t="s">
        <v>155</v>
      </c>
      <c r="B233" s="118" t="s">
        <v>643</v>
      </c>
      <c r="C233" s="118" t="s">
        <v>638</v>
      </c>
      <c r="D233" s="119">
        <v>45749</v>
      </c>
      <c r="E233" s="120">
        <v>0.375</v>
      </c>
      <c r="F233" s="122">
        <v>4926</v>
      </c>
      <c r="G233" s="122">
        <v>904</v>
      </c>
      <c r="H233" s="118">
        <v>750</v>
      </c>
      <c r="I233" s="118">
        <v>36</v>
      </c>
      <c r="J233" s="118">
        <v>2001</v>
      </c>
      <c r="K233" s="118">
        <v>50</v>
      </c>
      <c r="L233" s="118">
        <v>15</v>
      </c>
      <c r="M233" s="118">
        <v>400</v>
      </c>
      <c r="N233" s="118">
        <v>80</v>
      </c>
      <c r="O233" s="118">
        <v>400</v>
      </c>
      <c r="P233" s="121">
        <v>3.09</v>
      </c>
      <c r="Q233" s="121">
        <v>3.09</v>
      </c>
      <c r="R233" s="122">
        <v>2</v>
      </c>
      <c r="S233" s="122">
        <v>4</v>
      </c>
      <c r="T233" s="122">
        <v>-11</v>
      </c>
      <c r="U233" s="123">
        <v>0.50491183152212804</v>
      </c>
      <c r="V233" s="123">
        <v>3.1783709684068801E-3</v>
      </c>
      <c r="W233" s="123">
        <v>1.0705225090247499E-2</v>
      </c>
      <c r="X233" s="123">
        <v>2.26390521722699</v>
      </c>
      <c r="Y233" s="123">
        <v>5.9464160649267295E-4</v>
      </c>
      <c r="Z233" s="123">
        <v>1.29027018584102E-2</v>
      </c>
      <c r="AA233" s="124">
        <v>16320.7157117158</v>
      </c>
      <c r="AB233" s="124">
        <v>102.725261853389</v>
      </c>
      <c r="AC233" s="124">
        <v>32329.780772935999</v>
      </c>
      <c r="AD233" s="126">
        <v>7.4114059988293303E-3</v>
      </c>
      <c r="AE233" s="126">
        <v>1.82405926547572E-2</v>
      </c>
      <c r="AF233" s="126">
        <v>3.7414138584608403E-2</v>
      </c>
      <c r="AG233" s="126">
        <v>4.0902826938115904E-3</v>
      </c>
      <c r="AH233" s="126">
        <v>5.2114532805364003E-2</v>
      </c>
      <c r="AI233" s="126">
        <v>8.1594269932626692E-3</v>
      </c>
      <c r="AJ233" s="126">
        <v>8.2597339753388605E-4</v>
      </c>
      <c r="AK233" s="126">
        <v>1.3940170735810199E-2</v>
      </c>
      <c r="AL233" s="126">
        <v>8.1984360084516403E-3</v>
      </c>
      <c r="AM233" s="118">
        <v>6</v>
      </c>
      <c r="AN233" s="118">
        <v>4</v>
      </c>
      <c r="AO233" s="118">
        <v>191201</v>
      </c>
      <c r="AP233" s="118">
        <v>974731</v>
      </c>
      <c r="AQ233" s="127"/>
      <c r="AR233" s="122">
        <v>187</v>
      </c>
      <c r="AS233" s="122">
        <v>0.28000000000000003</v>
      </c>
      <c r="AT233" s="127"/>
      <c r="AU233" s="128">
        <f>(AA233-AR233)/AC233</f>
        <v>0.49903572885411285</v>
      </c>
      <c r="AV233" s="128">
        <f>(AB233-AS233)/AC233*BI233</f>
        <v>0.1572971630744654</v>
      </c>
      <c r="AW233" s="128">
        <f t="shared" ref="AW233:AW235" si="89">BJ233/AU233</f>
        <v>6.1919414208983916</v>
      </c>
      <c r="AX233" s="129"/>
      <c r="AY233" s="245">
        <f t="shared" ref="AY233:BB235" si="90">$AU233*AY$63</f>
        <v>3.5726058145411996</v>
      </c>
      <c r="AZ233" s="125">
        <f t="shared" si="90"/>
        <v>3.9699407521453067</v>
      </c>
      <c r="BA233" s="125">
        <f t="shared" si="90"/>
        <v>4.0550839530604721</v>
      </c>
      <c r="BB233" s="125">
        <f t="shared" si="90"/>
        <v>4.3105135558059695</v>
      </c>
      <c r="BC233" s="124">
        <f>AV233*$BC$63</f>
        <v>3970.495219678975</v>
      </c>
      <c r="BD233" s="124">
        <f>Y233/Y$66*BL$66/$BI$66*$BI233</f>
        <v>1028.5848337663299</v>
      </c>
      <c r="BE233" s="124">
        <f>W233/W$66*BM$66/$BI$66*$BI233</f>
        <v>4582.1130974444904</v>
      </c>
      <c r="BF233" s="125">
        <f>$X233/X$10*BN$10/$BI$10*$BI233</f>
        <v>9.1923589421360781</v>
      </c>
      <c r="BH233" s="115" t="str">
        <f>'ND70'!$A$5</f>
        <v>ND70-3-01</v>
      </c>
      <c r="BI233" s="115">
        <f>'ND70'!$D$5</f>
        <v>49.64</v>
      </c>
      <c r="BJ233" s="115">
        <f>'ND70'!$O$5</f>
        <v>3.09</v>
      </c>
      <c r="BK233" s="115">
        <f>'ND70'!$Q$5</f>
        <v>2637</v>
      </c>
      <c r="BL233" s="115">
        <f>'ND70'!$U$5</f>
        <v>984</v>
      </c>
      <c r="BM233" s="107">
        <f>'ND70'!$W$5</f>
        <v>803</v>
      </c>
      <c r="BN233" s="115">
        <f>'ND70'!$I$5</f>
        <v>9.06</v>
      </c>
    </row>
    <row r="234" spans="1:66" s="118" customFormat="1" x14ac:dyDescent="0.2">
      <c r="A234" s="118" t="s">
        <v>155</v>
      </c>
      <c r="B234" s="118" t="s">
        <v>639</v>
      </c>
      <c r="C234" s="118" t="s">
        <v>640</v>
      </c>
      <c r="D234" s="119">
        <v>45749</v>
      </c>
      <c r="E234" s="120">
        <v>0.38194444444444442</v>
      </c>
      <c r="F234" s="122">
        <v>-5212</v>
      </c>
      <c r="G234" s="122">
        <v>1591</v>
      </c>
      <c r="H234" s="118">
        <v>750</v>
      </c>
      <c r="I234" s="118">
        <v>36</v>
      </c>
      <c r="J234" s="118">
        <v>2001</v>
      </c>
      <c r="K234" s="118">
        <v>50</v>
      </c>
      <c r="L234" s="118">
        <v>15</v>
      </c>
      <c r="M234" s="118">
        <v>400</v>
      </c>
      <c r="N234" s="118">
        <v>80</v>
      </c>
      <c r="O234" s="118">
        <v>400</v>
      </c>
      <c r="P234" s="121">
        <v>3.09</v>
      </c>
      <c r="Q234" s="121">
        <v>3.09</v>
      </c>
      <c r="R234" s="122">
        <v>-7</v>
      </c>
      <c r="S234" s="122">
        <v>6</v>
      </c>
      <c r="T234" s="122">
        <v>-11</v>
      </c>
      <c r="U234" s="123">
        <v>0.90622041858188995</v>
      </c>
      <c r="V234" s="123">
        <v>1.1544826363958699E-2</v>
      </c>
      <c r="W234" s="123">
        <v>2.3158097717694798E-2</v>
      </c>
      <c r="X234" s="123">
        <v>2.1091866700803399</v>
      </c>
      <c r="Y234" s="123">
        <v>7.0692655618204703E-3</v>
      </c>
      <c r="Z234" s="123">
        <v>1.3863310008077801E-2</v>
      </c>
      <c r="AA234" s="124">
        <v>30976.601267474602</v>
      </c>
      <c r="AB234" s="124">
        <v>394.62886389155102</v>
      </c>
      <c r="AC234" s="124">
        <v>34186.088055404201</v>
      </c>
      <c r="AD234" s="126">
        <v>5.5772214769398603E-3</v>
      </c>
      <c r="AE234" s="126">
        <v>1.34239046418278E-2</v>
      </c>
      <c r="AF234" s="126">
        <v>2.1028110286513801E-2</v>
      </c>
      <c r="AG234" s="126">
        <v>1.2313145549536201E-2</v>
      </c>
      <c r="AH234" s="126">
        <v>3.6226677347263099E-2</v>
      </c>
      <c r="AI234" s="126">
        <v>1.40808100435461E-2</v>
      </c>
      <c r="AJ234" s="126">
        <v>1.6713022334194001E-3</v>
      </c>
      <c r="AK234" s="126">
        <v>1.2385203992362599E-2</v>
      </c>
      <c r="AL234" s="126">
        <v>6.9002787482587901E-3</v>
      </c>
      <c r="AM234" s="118">
        <v>6</v>
      </c>
      <c r="AN234" s="118">
        <v>4</v>
      </c>
      <c r="AO234" s="118">
        <v>191201</v>
      </c>
      <c r="AP234" s="118">
        <v>974731</v>
      </c>
      <c r="AQ234" s="127"/>
      <c r="AR234" s="122">
        <v>187</v>
      </c>
      <c r="AS234" s="122">
        <v>0.28000000000000003</v>
      </c>
      <c r="AT234" s="127"/>
      <c r="AU234" s="128">
        <f>(AA234-AR234)/AC234</f>
        <v>0.90064710585121555</v>
      </c>
      <c r="AV234" s="128">
        <f>(AB234-AS234)/AC234*BI234</f>
        <v>0.58126683636017762</v>
      </c>
      <c r="AW234" s="128">
        <f t="shared" si="89"/>
        <v>7.1282081053625976</v>
      </c>
      <c r="AX234" s="129"/>
      <c r="AY234" s="245">
        <f t="shared" si="90"/>
        <v>6.4477489309275482</v>
      </c>
      <c r="AZ234" s="125">
        <f t="shared" si="90"/>
        <v>7.1648490119747068</v>
      </c>
      <c r="BA234" s="125">
        <f t="shared" si="90"/>
        <v>7.31851331505624</v>
      </c>
      <c r="BB234" s="125">
        <f t="shared" si="90"/>
        <v>7.7795062243008433</v>
      </c>
      <c r="BC234" s="124">
        <f>AV234*$BC$63</f>
        <v>14672.338330942592</v>
      </c>
      <c r="BD234" s="124">
        <f>Y234/Y$66*BL$66/$BI$66*$BI234</f>
        <v>12412.855663229391</v>
      </c>
      <c r="BE234" s="124">
        <f>W234/W$66*BM$66/$BI$66*$BI234</f>
        <v>10062.026778269461</v>
      </c>
      <c r="BF234" s="125">
        <f>$X234/X$10*BN$10/$BI$10*$BI234</f>
        <v>8.693533609470208</v>
      </c>
      <c r="BH234" s="115" t="str">
        <f>'ND70'!$A$9</f>
        <v>ND70-6-02</v>
      </c>
      <c r="BI234" s="115">
        <f>'ND70'!$D$9</f>
        <v>50.39</v>
      </c>
      <c r="BJ234" s="115">
        <f>'ND70'!$O$9</f>
        <v>6.42</v>
      </c>
      <c r="BK234" s="115">
        <f>'ND70'!$Q$9</f>
        <v>15847</v>
      </c>
      <c r="BL234" s="115">
        <f>'ND70'!$U$9</f>
        <v>12293</v>
      </c>
      <c r="BM234" s="107">
        <f>'ND70'!$W$9</f>
        <v>9951</v>
      </c>
      <c r="BN234" s="115">
        <f>'ND70'!$I$9</f>
        <v>9.41</v>
      </c>
    </row>
    <row r="235" spans="1:66" s="118" customFormat="1" x14ac:dyDescent="0.2">
      <c r="A235" s="118" t="s">
        <v>155</v>
      </c>
      <c r="B235" s="118" t="s">
        <v>641</v>
      </c>
      <c r="C235" s="118" t="s">
        <v>642</v>
      </c>
      <c r="D235" s="119">
        <v>45749</v>
      </c>
      <c r="E235" s="120">
        <v>0.38819444444444445</v>
      </c>
      <c r="F235" s="122">
        <v>4421</v>
      </c>
      <c r="G235" s="122">
        <v>5630</v>
      </c>
      <c r="H235" s="118">
        <v>750</v>
      </c>
      <c r="I235" s="118">
        <v>36</v>
      </c>
      <c r="J235" s="118">
        <v>2001</v>
      </c>
      <c r="K235" s="118">
        <v>50</v>
      </c>
      <c r="L235" s="118">
        <v>15</v>
      </c>
      <c r="M235" s="118">
        <v>400</v>
      </c>
      <c r="N235" s="118">
        <v>80</v>
      </c>
      <c r="O235" s="118">
        <v>400</v>
      </c>
      <c r="P235" s="121">
        <v>3.09</v>
      </c>
      <c r="Q235" s="121">
        <v>3.09</v>
      </c>
      <c r="R235" s="122">
        <v>-9</v>
      </c>
      <c r="S235" s="122">
        <v>-6</v>
      </c>
      <c r="T235" s="122">
        <v>-12</v>
      </c>
      <c r="U235" s="123">
        <v>0.55902313795046799</v>
      </c>
      <c r="V235" s="123">
        <v>3.58556637510263E-3</v>
      </c>
      <c r="W235" s="123">
        <v>3.8091294511578299E-3</v>
      </c>
      <c r="X235" s="123">
        <v>2.1295911959417499</v>
      </c>
      <c r="Y235" s="123">
        <v>1.13609648545579E-3</v>
      </c>
      <c r="Z235" s="123">
        <v>1.2758612193658101E-2</v>
      </c>
      <c r="AA235" s="124">
        <v>18476.8126952946</v>
      </c>
      <c r="AB235" s="124">
        <v>118.525348531235</v>
      </c>
      <c r="AC235" s="124">
        <v>33054.7021323851</v>
      </c>
      <c r="AD235" s="126">
        <v>5.0682793601901201E-3</v>
      </c>
      <c r="AE235" s="126">
        <v>8.1214377868918299E-3</v>
      </c>
      <c r="AF235" s="126">
        <v>3.4961422444421499E-2</v>
      </c>
      <c r="AG235" s="126">
        <v>3.16738655940572E-3</v>
      </c>
      <c r="AH235" s="126">
        <v>3.7204766127708899E-2</v>
      </c>
      <c r="AI235" s="126">
        <v>7.3341269305215702E-3</v>
      </c>
      <c r="AJ235" s="126">
        <v>1.19848684512494E-3</v>
      </c>
      <c r="AK235" s="126">
        <v>1.1384175680909899E-2</v>
      </c>
      <c r="AL235" s="126">
        <v>5.5705345425207499E-3</v>
      </c>
      <c r="AM235" s="118">
        <v>6</v>
      </c>
      <c r="AN235" s="118">
        <v>4</v>
      </c>
      <c r="AO235" s="118">
        <v>191201</v>
      </c>
      <c r="AP235" s="118">
        <v>974731</v>
      </c>
      <c r="AQ235" s="127"/>
      <c r="AR235" s="122">
        <v>187</v>
      </c>
      <c r="AS235" s="122">
        <v>0.28000000000000003</v>
      </c>
      <c r="AT235" s="127"/>
      <c r="AU235" s="128">
        <f>(AA235-AR235)/AC235</f>
        <v>0.55331954352646517</v>
      </c>
      <c r="AV235" s="128">
        <f>(AB235-AS235)/AC235*BI235</f>
        <v>0.17485659417103078</v>
      </c>
      <c r="AW235" s="128">
        <f t="shared" si="89"/>
        <v>6.4338952810361487</v>
      </c>
      <c r="AX235" s="129"/>
      <c r="AY235" s="245">
        <f t="shared" si="90"/>
        <v>3.961224626222752</v>
      </c>
      <c r="AZ235" s="125">
        <f t="shared" si="90"/>
        <v>4.4017806297118183</v>
      </c>
      <c r="BA235" s="125">
        <f t="shared" si="90"/>
        <v>4.4961854876023315</v>
      </c>
      <c r="BB235" s="125">
        <f t="shared" si="90"/>
        <v>4.7794000612738738</v>
      </c>
      <c r="BC235" s="124">
        <f>AV235*$BC$63</f>
        <v>4413.7304050216981</v>
      </c>
      <c r="BD235" s="124">
        <f>Y235/Y$66*BL$66/$BI$66*$BI235</f>
        <v>1935.0824052275909</v>
      </c>
      <c r="BE235" s="124">
        <f>W235/W$66*BM$66/$BI$66*$BI235</f>
        <v>1605.4439862812903</v>
      </c>
      <c r="BF235" s="125">
        <f>$X235/X$10*BN$10/$BI$10*$BI235</f>
        <v>8.5146029533842746</v>
      </c>
      <c r="BH235" s="115" t="str">
        <f>'ND70'!$A$7</f>
        <v>ND70-4-02</v>
      </c>
      <c r="BI235" s="115">
        <f>'ND70'!$D$7</f>
        <v>48.88</v>
      </c>
      <c r="BJ235" s="115">
        <f>'ND70'!$O$7</f>
        <v>3.56</v>
      </c>
      <c r="BK235" s="115">
        <f>'ND70'!$Q$7</f>
        <v>4214</v>
      </c>
      <c r="BL235" s="115">
        <f>'ND70'!$U$7</f>
        <v>2060</v>
      </c>
      <c r="BM235" s="107">
        <f>'ND70'!$W$7</f>
        <v>1887</v>
      </c>
      <c r="BN235" s="115">
        <f>'ND70'!$I$7</f>
        <v>9.09</v>
      </c>
    </row>
    <row r="237" spans="1:66" s="129" customFormat="1" x14ac:dyDescent="0.2">
      <c r="A237" s="129" t="s">
        <v>648</v>
      </c>
      <c r="B237" s="129" t="s">
        <v>645</v>
      </c>
      <c r="C237" s="129" t="s">
        <v>646</v>
      </c>
      <c r="D237" s="130">
        <v>45749</v>
      </c>
      <c r="E237" s="131">
        <v>0.40069444444444446</v>
      </c>
      <c r="F237" s="133">
        <v>-159</v>
      </c>
      <c r="G237" s="133">
        <v>-1105</v>
      </c>
      <c r="H237" s="129">
        <v>750</v>
      </c>
      <c r="I237" s="129">
        <v>36</v>
      </c>
      <c r="J237" s="129">
        <v>2001</v>
      </c>
      <c r="K237" s="129">
        <v>50</v>
      </c>
      <c r="L237" s="129">
        <v>15</v>
      </c>
      <c r="M237" s="129">
        <v>400</v>
      </c>
      <c r="N237" s="129">
        <v>80</v>
      </c>
      <c r="O237" s="129">
        <v>400</v>
      </c>
      <c r="P237" s="132">
        <v>3.09</v>
      </c>
      <c r="Q237" s="132">
        <v>3.09</v>
      </c>
      <c r="R237" s="133">
        <v>3</v>
      </c>
      <c r="S237" s="133">
        <v>4</v>
      </c>
      <c r="T237" s="133">
        <v>-10</v>
      </c>
      <c r="U237" s="134">
        <v>1.2293110526245501</v>
      </c>
      <c r="V237" s="134">
        <v>1.1680351051724401E-5</v>
      </c>
      <c r="W237" s="134">
        <v>1.2272467573771299E-4</v>
      </c>
      <c r="X237" s="134">
        <v>1.405132022067E-2</v>
      </c>
      <c r="Y237" s="134">
        <v>6.6137506754284998E-7</v>
      </c>
      <c r="Z237" s="134">
        <v>2.0393863738440599E-2</v>
      </c>
      <c r="AA237" s="135">
        <v>124207.18141561501</v>
      </c>
      <c r="AB237" s="135">
        <v>1.175000035526</v>
      </c>
      <c r="AC237" s="135">
        <v>101163.836129783</v>
      </c>
      <c r="AD237" s="136">
        <v>2.1638252530864599E-2</v>
      </c>
      <c r="AE237" s="136">
        <v>0.12536097539103699</v>
      </c>
      <c r="AF237" s="136">
        <v>3.5524624679219602E-2</v>
      </c>
      <c r="AG237" s="136">
        <v>8.6334000588721704E-3</v>
      </c>
      <c r="AH237" s="136">
        <v>0.725712518000172</v>
      </c>
      <c r="AI237" s="136">
        <v>3.1754707825965102E-2</v>
      </c>
      <c r="AJ237" s="136">
        <v>5.23952104920135E-3</v>
      </c>
      <c r="AK237" s="136">
        <v>0.11191300855563099</v>
      </c>
      <c r="AL237" s="136">
        <v>1.9591926249935498E-2</v>
      </c>
      <c r="AM237" s="129">
        <v>6</v>
      </c>
      <c r="AN237" s="129">
        <v>4</v>
      </c>
      <c r="AO237" s="129">
        <v>191201</v>
      </c>
      <c r="AP237" s="129">
        <v>974731</v>
      </c>
      <c r="AQ237" s="137"/>
      <c r="AR237" s="133">
        <v>187</v>
      </c>
      <c r="AS237" s="133">
        <v>0.28000000000000003</v>
      </c>
      <c r="AT237" s="137"/>
      <c r="AU237" s="138">
        <f>(AA237-AR237)/AC237</f>
        <v>1.2259339518966998</v>
      </c>
      <c r="AV237" s="138">
        <f>(AB237-AS237)/AC237*BI237</f>
        <v>6.1451507619661981E-4</v>
      </c>
      <c r="AW237" s="138">
        <f>BJ237/AU237</f>
        <v>8.2467738040522853</v>
      </c>
      <c r="AY237" s="245">
        <f>$AU237*AY$63</f>
        <v>8.7764833488906309</v>
      </c>
      <c r="AZ237" s="139">
        <f>$AU237*AZ$63</f>
        <v>9.7525785703733217</v>
      </c>
      <c r="BA237" s="139">
        <f>$AU237*BA$63</f>
        <v>9.9617418321196123</v>
      </c>
      <c r="BB237" s="139">
        <f>$AU237*BB$63</f>
        <v>10.589231617358486</v>
      </c>
      <c r="BC237" s="135">
        <f>AV237*$BC$63</f>
        <v>15.511590449372971</v>
      </c>
      <c r="BD237" s="135">
        <f>Y237/Y$66*BL$66/$BI$66*$BI237</f>
        <v>1.6007947393248863</v>
      </c>
      <c r="BE237" s="135">
        <f>W237/W$66*BM$66/$BI$66*$BI237</f>
        <v>73.502972162080553</v>
      </c>
      <c r="BF237" s="139">
        <f>$X237/X$10*BN$10/$BI$10*$BI237</f>
        <v>7.9834180445604946E-2</v>
      </c>
      <c r="BH237" s="137"/>
      <c r="BI237" s="137">
        <v>69.459999999999994</v>
      </c>
      <c r="BJ237" s="171">
        <v>10.11</v>
      </c>
      <c r="BK237" s="137"/>
      <c r="BL237" s="137"/>
      <c r="BM237" s="137"/>
      <c r="BN237" s="129">
        <v>0.09</v>
      </c>
    </row>
    <row r="238" spans="1:66" x14ac:dyDescent="0.2">
      <c r="BG238" t="s">
        <v>789</v>
      </c>
    </row>
    <row r="239" spans="1:66" x14ac:dyDescent="0.2">
      <c r="A239" t="s">
        <v>279</v>
      </c>
      <c r="B239" t="s">
        <v>701</v>
      </c>
      <c r="C239" t="s">
        <v>702</v>
      </c>
      <c r="D239" s="28">
        <v>45749</v>
      </c>
      <c r="E239" s="29">
        <v>0.42916666666666664</v>
      </c>
      <c r="F239" s="16">
        <v>-206</v>
      </c>
      <c r="G239" s="16">
        <v>831</v>
      </c>
      <c r="H239">
        <v>750</v>
      </c>
      <c r="I239">
        <v>36</v>
      </c>
      <c r="J239">
        <v>2001</v>
      </c>
      <c r="K239">
        <v>50</v>
      </c>
      <c r="L239">
        <v>15</v>
      </c>
      <c r="M239">
        <v>400</v>
      </c>
      <c r="N239">
        <v>80</v>
      </c>
      <c r="O239">
        <v>400</v>
      </c>
      <c r="P239" s="22">
        <v>3.09</v>
      </c>
      <c r="Q239" s="22">
        <v>3.09</v>
      </c>
      <c r="R239" s="16">
        <v>-1</v>
      </c>
      <c r="S239" s="16">
        <v>10</v>
      </c>
      <c r="T239" s="16">
        <v>-12</v>
      </c>
      <c r="U239" s="15">
        <v>0.59886988590075696</v>
      </c>
      <c r="V239" s="15">
        <v>7.6722276140925097E-3</v>
      </c>
      <c r="W239" s="15">
        <v>5.5767875076494204E-6</v>
      </c>
      <c r="X239" s="15">
        <v>0.61786528609889702</v>
      </c>
      <c r="Y239" s="15">
        <v>2.40971235672746E-5</v>
      </c>
      <c r="Z239" s="24">
        <v>1.60991157784546E-2</v>
      </c>
      <c r="AA239" s="25">
        <v>30874.4822586562</v>
      </c>
      <c r="AB239" s="25">
        <v>395.403879567807</v>
      </c>
      <c r="AC239" s="25">
        <v>51574.406219526798</v>
      </c>
      <c r="AD239" s="12">
        <v>1.1567699037911199E-2</v>
      </c>
      <c r="AE239" s="12">
        <v>2.3631198247621901E-2</v>
      </c>
      <c r="AF239" s="12">
        <v>0.25065035969278199</v>
      </c>
      <c r="AG239" s="12">
        <v>6.2143866306441599E-3</v>
      </c>
      <c r="AH239" s="12">
        <v>8.9642501685872997E-2</v>
      </c>
      <c r="AI239" s="12">
        <v>4.1436308630628804E-3</v>
      </c>
      <c r="AJ239" s="12">
        <v>1.46162307688272E-3</v>
      </c>
      <c r="AK239" s="12">
        <v>1.39667026039203E-2</v>
      </c>
      <c r="AL239" s="12">
        <v>1.1144514792236901E-2</v>
      </c>
      <c r="AM239">
        <v>6</v>
      </c>
      <c r="AN239">
        <v>4</v>
      </c>
      <c r="AO239">
        <v>191201</v>
      </c>
      <c r="AP239">
        <v>974731</v>
      </c>
      <c r="AR239" s="227">
        <v>85</v>
      </c>
      <c r="AS239" s="16">
        <v>1.1000000000000001</v>
      </c>
      <c r="AU239" s="14">
        <f>(AA239-AR239)/AC239</f>
        <v>0.59699150248285104</v>
      </c>
      <c r="AV239" s="14">
        <f>(AB239-AS239)/AC239*BI239</f>
        <v>0.47401109048441381</v>
      </c>
      <c r="AW239" s="14"/>
      <c r="AY239" s="245">
        <f t="shared" ref="AY239:BB274" si="91">$AU239*AY$63</f>
        <v>4.2738729707776573</v>
      </c>
      <c r="AZ239" s="13">
        <f t="shared" si="80"/>
        <v>4.7492008234223517</v>
      </c>
      <c r="BA239" s="13">
        <f t="shared" si="80"/>
        <v>4.8510567918462151</v>
      </c>
      <c r="BB239" s="13">
        <f t="shared" si="80"/>
        <v>5.1566246971178051</v>
      </c>
      <c r="BC239" s="3">
        <f t="shared" ref="BC239:BC274" si="92">AV239*$BC$63</f>
        <v>11964.9886371581</v>
      </c>
      <c r="BD239" s="3">
        <f>Y239/Y$66*BL$66/$BI$66*$BI239</f>
        <v>52.060692981375212</v>
      </c>
      <c r="BE239" s="3">
        <f>W239/W$66*BM$66/$BI$66*$BI239</f>
        <v>2.9813572149254557</v>
      </c>
      <c r="BF239" s="13">
        <f>$X239/X$10*BN$10/$BI$10*$BI239</f>
        <v>3.1334476709509032</v>
      </c>
      <c r="BG239" t="s">
        <v>789</v>
      </c>
      <c r="BI239" s="100">
        <v>62</v>
      </c>
      <c r="BJ239" s="11"/>
      <c r="BK239" s="11"/>
      <c r="BL239" s="11"/>
      <c r="BN239" s="99"/>
    </row>
    <row r="240" spans="1:66" x14ac:dyDescent="0.2">
      <c r="A240" t="s">
        <v>279</v>
      </c>
      <c r="B240" t="s">
        <v>703</v>
      </c>
      <c r="C240" t="s">
        <v>704</v>
      </c>
      <c r="D240" s="28">
        <v>45749</v>
      </c>
      <c r="E240" s="29">
        <v>0.43611111111111112</v>
      </c>
      <c r="F240" s="16">
        <v>-368</v>
      </c>
      <c r="G240" s="16">
        <v>1506</v>
      </c>
      <c r="H240">
        <v>750</v>
      </c>
      <c r="I240">
        <v>36</v>
      </c>
      <c r="J240">
        <v>2001</v>
      </c>
      <c r="K240">
        <v>50</v>
      </c>
      <c r="L240">
        <v>15</v>
      </c>
      <c r="M240">
        <v>400</v>
      </c>
      <c r="N240">
        <v>80</v>
      </c>
      <c r="O240">
        <v>400</v>
      </c>
      <c r="P240" s="22">
        <v>3.09</v>
      </c>
      <c r="Q240" s="22">
        <v>3.09</v>
      </c>
      <c r="R240" s="16">
        <v>-6</v>
      </c>
      <c r="S240" s="16">
        <v>7</v>
      </c>
      <c r="T240" s="16">
        <v>-9</v>
      </c>
      <c r="U240" s="15">
        <v>0.567214967076063</v>
      </c>
      <c r="V240" s="15">
        <v>7.8868675701231107E-3</v>
      </c>
      <c r="W240" s="15">
        <v>4.9597505313726604E-6</v>
      </c>
      <c r="X240" s="15">
        <v>0.61295406292429</v>
      </c>
      <c r="Y240" s="15">
        <v>2.8130482337561402E-5</v>
      </c>
      <c r="Z240" s="24">
        <v>1.61666752949025E-2</v>
      </c>
      <c r="AA240" s="25">
        <v>29107.236304791</v>
      </c>
      <c r="AB240" s="25">
        <v>404.77906384339002</v>
      </c>
      <c r="AC240" s="25">
        <v>51327.645395228399</v>
      </c>
      <c r="AD240" s="12">
        <v>8.0443851970639201E-3</v>
      </c>
      <c r="AE240" s="12">
        <v>3.3730753059833898E-3</v>
      </c>
      <c r="AF240" s="12">
        <v>0.28866715491284101</v>
      </c>
      <c r="AG240" s="12">
        <v>5.5677772757805801E-3</v>
      </c>
      <c r="AH240" s="12">
        <v>8.1251680640919199E-2</v>
      </c>
      <c r="AI240" s="12">
        <v>5.7309596717109498E-3</v>
      </c>
      <c r="AJ240" s="12">
        <v>1.42202567943462E-3</v>
      </c>
      <c r="AK240" s="12">
        <v>6.4117955189890103E-3</v>
      </c>
      <c r="AL240" s="12">
        <v>9.3810152234017306E-3</v>
      </c>
      <c r="AM240">
        <v>6</v>
      </c>
      <c r="AN240">
        <v>4</v>
      </c>
      <c r="AO240">
        <v>191201</v>
      </c>
      <c r="AP240">
        <v>974731</v>
      </c>
      <c r="AR240" s="227">
        <v>85</v>
      </c>
      <c r="AS240" s="16">
        <v>1.1000000000000001</v>
      </c>
      <c r="AU240" s="14">
        <f>(AA240-AR240)/AC240</f>
        <v>0.56543089170205751</v>
      </c>
      <c r="AV240" s="14">
        <f>(AB240-AS240)/AC240*BI240</f>
        <v>0.48761445738589987</v>
      </c>
      <c r="AW240" s="14"/>
      <c r="AY240" s="245">
        <f t="shared" si="91"/>
        <v>4.0479299870060546</v>
      </c>
      <c r="AZ240" s="13">
        <f t="shared" si="80"/>
        <v>4.4981291112045341</v>
      </c>
      <c r="BA240" s="13">
        <f t="shared" si="80"/>
        <v>4.5946003521042078</v>
      </c>
      <c r="BB240" s="13">
        <f t="shared" si="80"/>
        <v>4.8840140748032308</v>
      </c>
      <c r="BC240" s="3">
        <f t="shared" si="92"/>
        <v>12308.364844320336</v>
      </c>
      <c r="BD240" s="3">
        <f>Y240/Y$66*BL$66/$BI$66*$BI240</f>
        <v>60.774573376162394</v>
      </c>
      <c r="BE240" s="3">
        <f>W240/W$66*BM$66/$BI$66*$BI240</f>
        <v>2.6514885156832482</v>
      </c>
      <c r="BF240" s="13">
        <f>$X240/X$10*BN$10/$BI$10*$BI240</f>
        <v>3.1085408487613018</v>
      </c>
      <c r="BG240" t="s">
        <v>789</v>
      </c>
      <c r="BI240" s="100">
        <v>62</v>
      </c>
      <c r="BJ240" s="11"/>
      <c r="BK240" s="11"/>
      <c r="BL240" s="11"/>
      <c r="BN240" s="99"/>
    </row>
    <row r="241" spans="1:66" x14ac:dyDescent="0.2">
      <c r="A241" t="s">
        <v>279</v>
      </c>
      <c r="B241" t="s">
        <v>705</v>
      </c>
      <c r="C241" t="s">
        <v>706</v>
      </c>
      <c r="D241" s="28">
        <v>45749</v>
      </c>
      <c r="E241" s="29">
        <v>0.44236111111111109</v>
      </c>
      <c r="F241" s="16">
        <v>595</v>
      </c>
      <c r="G241" s="16">
        <v>1604</v>
      </c>
      <c r="H241">
        <v>750</v>
      </c>
      <c r="I241">
        <v>36</v>
      </c>
      <c r="J241">
        <v>2001</v>
      </c>
      <c r="K241">
        <v>50</v>
      </c>
      <c r="L241">
        <v>15</v>
      </c>
      <c r="M241">
        <v>400</v>
      </c>
      <c r="N241">
        <v>80</v>
      </c>
      <c r="O241">
        <v>400</v>
      </c>
      <c r="P241" s="22">
        <v>3.09</v>
      </c>
      <c r="Q241" s="22">
        <v>3.09</v>
      </c>
      <c r="R241" s="16">
        <v>-5</v>
      </c>
      <c r="S241" s="16">
        <v>7</v>
      </c>
      <c r="T241" s="16">
        <v>-9</v>
      </c>
      <c r="U241" s="15">
        <v>0.55740624053846599</v>
      </c>
      <c r="V241" s="15">
        <v>8.0649430106541405E-3</v>
      </c>
      <c r="W241" s="15">
        <v>5.25042571396112E-6</v>
      </c>
      <c r="X241" s="15">
        <v>0.61236752397934402</v>
      </c>
      <c r="Y241" s="15">
        <v>2.5882276343507201E-5</v>
      </c>
      <c r="Z241" s="24">
        <v>1.5861447114873702E-2</v>
      </c>
      <c r="AA241" s="25">
        <v>28272.8353798139</v>
      </c>
      <c r="AB241" s="25">
        <v>409.17915353780597</v>
      </c>
      <c r="AC241" s="25">
        <v>50738.157146919897</v>
      </c>
      <c r="AD241" s="12">
        <v>1.0960160928182699E-2</v>
      </c>
      <c r="AE241" s="12">
        <v>7.0012475749419703E-3</v>
      </c>
      <c r="AF241" s="12">
        <v>0.26215478152902799</v>
      </c>
      <c r="AG241" s="12">
        <v>6.7618811326151003E-3</v>
      </c>
      <c r="AH241" s="12">
        <v>9.9549285157136194E-2</v>
      </c>
      <c r="AI241" s="12">
        <v>8.1296487300043796E-3</v>
      </c>
      <c r="AJ241" s="12">
        <v>2.2858755377533498E-3</v>
      </c>
      <c r="AK241" s="12">
        <v>1.0510182811192301E-2</v>
      </c>
      <c r="AL241" s="12">
        <v>9.7767912575517004E-3</v>
      </c>
      <c r="AM241">
        <v>6</v>
      </c>
      <c r="AN241">
        <v>4</v>
      </c>
      <c r="AO241">
        <v>191201</v>
      </c>
      <c r="AP241">
        <v>974731</v>
      </c>
      <c r="AR241" s="227">
        <v>85</v>
      </c>
      <c r="AS241" s="16">
        <v>1.1000000000000001</v>
      </c>
      <c r="AU241" s="14">
        <f>(AA241-AR241)/AC241</f>
        <v>0.55555497016164423</v>
      </c>
      <c r="AV241" s="14">
        <f>(AB241-AS241)/AC241*BI241</f>
        <v>0.4986564144630129</v>
      </c>
      <c r="AW241" s="14"/>
      <c r="AY241" s="245">
        <f t="shared" si="91"/>
        <v>3.9772280859613147</v>
      </c>
      <c r="AZ241" s="13">
        <f t="shared" si="80"/>
        <v>4.4195639481884452</v>
      </c>
      <c r="BA241" s="13">
        <f t="shared" si="80"/>
        <v>4.5143502043799719</v>
      </c>
      <c r="BB241" s="13">
        <f t="shared" si="80"/>
        <v>4.7987089729545565</v>
      </c>
      <c r="BC241" s="3">
        <f t="shared" si="92"/>
        <v>12587.085940960984</v>
      </c>
      <c r="BD241" s="3">
        <f>Y241/Y$66*BL$66/$BI$66*$BI241</f>
        <v>55.917430917288378</v>
      </c>
      <c r="BE241" s="3">
        <f>W241/W$66*BM$66/$BI$66*$BI241</f>
        <v>2.806883812997552</v>
      </c>
      <c r="BF241" s="13">
        <f>$X241/X$10*BN$10/$BI$10*$BI241</f>
        <v>3.1055662697837918</v>
      </c>
      <c r="BG241" t="s">
        <v>789</v>
      </c>
      <c r="BI241" s="100">
        <v>62</v>
      </c>
      <c r="BJ241" s="11"/>
      <c r="BK241" s="11"/>
      <c r="BL241" s="11"/>
      <c r="BN241" s="99"/>
    </row>
    <row r="242" spans="1:66" x14ac:dyDescent="0.2">
      <c r="A242" t="s">
        <v>279</v>
      </c>
      <c r="B242" t="s">
        <v>707</v>
      </c>
      <c r="C242" t="s">
        <v>708</v>
      </c>
      <c r="D242" s="28">
        <v>45749</v>
      </c>
      <c r="E242" s="29">
        <v>0.44861111111111113</v>
      </c>
      <c r="F242" s="16">
        <v>934</v>
      </c>
      <c r="G242" s="16">
        <v>202</v>
      </c>
      <c r="H242">
        <v>750</v>
      </c>
      <c r="I242">
        <v>36</v>
      </c>
      <c r="J242">
        <v>2001</v>
      </c>
      <c r="K242">
        <v>50</v>
      </c>
      <c r="L242">
        <v>15</v>
      </c>
      <c r="M242">
        <v>400</v>
      </c>
      <c r="N242">
        <v>80</v>
      </c>
      <c r="O242">
        <v>400</v>
      </c>
      <c r="P242" s="22">
        <v>3.09</v>
      </c>
      <c r="Q242" s="22">
        <v>3.09</v>
      </c>
      <c r="R242" s="16">
        <v>6</v>
      </c>
      <c r="S242" s="16">
        <v>11</v>
      </c>
      <c r="T242" s="16">
        <v>-9</v>
      </c>
      <c r="U242" s="15">
        <v>0.61488601725747505</v>
      </c>
      <c r="V242" s="15">
        <v>7.67237872502422E-3</v>
      </c>
      <c r="W242" s="15">
        <v>5.2331932674015101E-6</v>
      </c>
      <c r="X242" s="15">
        <v>0.62143432314901503</v>
      </c>
      <c r="Y242" s="15">
        <v>2.7504197953580698E-5</v>
      </c>
      <c r="Z242" s="24">
        <v>1.5881501026875501E-2</v>
      </c>
      <c r="AA242" s="25">
        <v>31578.894453713099</v>
      </c>
      <c r="AB242" s="25">
        <v>394.02885222174098</v>
      </c>
      <c r="AC242" s="25">
        <v>51374.144041788102</v>
      </c>
      <c r="AD242" s="12">
        <v>1.0206860125553999E-2</v>
      </c>
      <c r="AE242" s="12">
        <v>1.6215686875380299E-2</v>
      </c>
      <c r="AF242" s="12">
        <v>0.123511920169218</v>
      </c>
      <c r="AG242" s="12">
        <v>4.8247518527019199E-3</v>
      </c>
      <c r="AH242" s="12">
        <v>9.30008425415592E-2</v>
      </c>
      <c r="AI242" s="12">
        <v>9.30081903752265E-3</v>
      </c>
      <c r="AJ242" s="12">
        <v>1.08983219007416E-3</v>
      </c>
      <c r="AK242" s="12">
        <v>1.2630478699276399E-2</v>
      </c>
      <c r="AL242" s="12">
        <v>1.07542798552504E-2</v>
      </c>
      <c r="AM242">
        <v>6</v>
      </c>
      <c r="AN242">
        <v>4</v>
      </c>
      <c r="AO242">
        <v>191201</v>
      </c>
      <c r="AP242">
        <v>974731</v>
      </c>
      <c r="AR242" s="227">
        <v>85</v>
      </c>
      <c r="AS242" s="16">
        <v>1.1000000000000001</v>
      </c>
      <c r="AU242" s="14">
        <f>(AA242-AR242)/AC242</f>
        <v>0.6130300570671452</v>
      </c>
      <c r="AV242" s="14">
        <f>(AB242-AS242)/AC242*BI242</f>
        <v>0.47419941085406786</v>
      </c>
      <c r="AW242" s="14"/>
      <c r="AY242" s="245">
        <f t="shared" si="91"/>
        <v>4.388693273316429</v>
      </c>
      <c r="AZ242" s="13">
        <f t="shared" si="80"/>
        <v>4.8767911095846284</v>
      </c>
      <c r="BA242" s="13">
        <f t="shared" si="80"/>
        <v>4.9813835030706706</v>
      </c>
      <c r="BB242" s="13">
        <f t="shared" si="80"/>
        <v>5.295160683528799</v>
      </c>
      <c r="BC242" s="3">
        <f t="shared" si="92"/>
        <v>11969.742220203496</v>
      </c>
      <c r="BD242" s="3">
        <f>Y242/Y$66*BL$66/$BI$66*$BI242</f>
        <v>59.421515657782749</v>
      </c>
      <c r="BE242" s="3">
        <f>W242/W$66*BM$66/$BI$66*$BI242</f>
        <v>2.7976713266313711</v>
      </c>
      <c r="BF242" s="13">
        <f>$X242/X$10*BN$10/$BI$10*$BI242</f>
        <v>3.1515477181356868</v>
      </c>
      <c r="BG242" t="s">
        <v>789</v>
      </c>
      <c r="BI242" s="100">
        <v>62</v>
      </c>
      <c r="BJ242" s="11"/>
      <c r="BK242" s="11"/>
      <c r="BL242" s="11"/>
      <c r="BN242" s="99"/>
    </row>
    <row r="243" spans="1:66" x14ac:dyDescent="0.2">
      <c r="A243" t="s">
        <v>279</v>
      </c>
      <c r="B243" t="s">
        <v>709</v>
      </c>
      <c r="C243" t="s">
        <v>710</v>
      </c>
      <c r="D243" s="28">
        <v>45749</v>
      </c>
      <c r="E243" s="29">
        <v>0.45555555555555555</v>
      </c>
      <c r="F243" s="16">
        <v>429</v>
      </c>
      <c r="G243" s="16">
        <v>149</v>
      </c>
      <c r="H243">
        <v>750</v>
      </c>
      <c r="I243">
        <v>36</v>
      </c>
      <c r="J243">
        <v>2001</v>
      </c>
      <c r="K243">
        <v>50</v>
      </c>
      <c r="L243">
        <v>15</v>
      </c>
      <c r="M243">
        <v>400</v>
      </c>
      <c r="N243">
        <v>80</v>
      </c>
      <c r="O243">
        <v>400</v>
      </c>
      <c r="P243" s="22">
        <v>3.09</v>
      </c>
      <c r="Q243" s="22">
        <v>3.09</v>
      </c>
      <c r="R243" s="16">
        <v>5</v>
      </c>
      <c r="S243" s="16">
        <v>11</v>
      </c>
      <c r="T243" s="16">
        <v>-9</v>
      </c>
      <c r="U243" s="15">
        <v>0.60913545093683197</v>
      </c>
      <c r="V243" s="15">
        <v>7.5010980733197299E-3</v>
      </c>
      <c r="W243" s="15">
        <v>4.2799945288294597E-6</v>
      </c>
      <c r="X243" s="15">
        <v>0.62084696273173201</v>
      </c>
      <c r="Y243" s="15">
        <v>3.4049145529492698E-5</v>
      </c>
      <c r="Z243" s="24">
        <v>1.5942378632129599E-2</v>
      </c>
      <c r="AA243" s="25">
        <v>31589.246179506299</v>
      </c>
      <c r="AB243" s="25">
        <v>388.828751103473</v>
      </c>
      <c r="AC243" s="25">
        <v>51874.423254907801</v>
      </c>
      <c r="AD243" s="12">
        <v>9.3819379903825606E-3</v>
      </c>
      <c r="AE243" s="12">
        <v>2.2742397704729099E-2</v>
      </c>
      <c r="AF243" s="12">
        <v>0.25342384913264399</v>
      </c>
      <c r="AG243" s="12">
        <v>6.3410456317547796E-3</v>
      </c>
      <c r="AH243" s="12">
        <v>0.124337484769941</v>
      </c>
      <c r="AI243" s="12">
        <v>8.3779907826876405E-3</v>
      </c>
      <c r="AJ243" s="12">
        <v>2.8839545954340699E-3</v>
      </c>
      <c r="AK243" s="12">
        <v>1.22294302448074E-2</v>
      </c>
      <c r="AL243" s="12">
        <v>1.0807792157307299E-2</v>
      </c>
      <c r="AM243">
        <v>6</v>
      </c>
      <c r="AN243">
        <v>4</v>
      </c>
      <c r="AO243">
        <v>191201</v>
      </c>
      <c r="AP243">
        <v>974731</v>
      </c>
      <c r="AR243" s="227">
        <v>85</v>
      </c>
      <c r="AS243" s="16">
        <v>1.1000000000000001</v>
      </c>
      <c r="AU243" s="14">
        <f>(AA243-AR243)/AC243</f>
        <v>0.60731752186807597</v>
      </c>
      <c r="AV243" s="14">
        <f>(AB243-AS243)/AC243*BI243</f>
        <v>0.46341108122375119</v>
      </c>
      <c r="AW243" s="14"/>
      <c r="AY243" s="245">
        <f t="shared" si="91"/>
        <v>4.3477971304393881</v>
      </c>
      <c r="AZ243" s="13">
        <f t="shared" si="80"/>
        <v>4.8313466153859386</v>
      </c>
      <c r="BA243" s="13">
        <f t="shared" si="80"/>
        <v>4.9349643621601995</v>
      </c>
      <c r="BB243" s="13">
        <f t="shared" si="80"/>
        <v>5.2458176024829823</v>
      </c>
      <c r="BC243" s="3">
        <f t="shared" si="92"/>
        <v>11697.423187944694</v>
      </c>
      <c r="BD243" s="3">
        <f>Y243/Y$66*BL$66/$BI$66*$BI243</f>
        <v>73.561564588414839</v>
      </c>
      <c r="BE243" s="3">
        <f>W243/W$66*BM$66/$BI$66*$BI243</f>
        <v>2.2880901506224909</v>
      </c>
      <c r="BF243" s="13">
        <f>$X243/X$10*BN$10/$BI$10*$BI243</f>
        <v>3.1485689731358422</v>
      </c>
      <c r="BG243" t="s">
        <v>789</v>
      </c>
      <c r="BI243" s="100">
        <v>62</v>
      </c>
      <c r="BJ243" s="11"/>
      <c r="BK243" s="11"/>
      <c r="BL243" s="11"/>
      <c r="BN243" s="99"/>
    </row>
    <row r="244" spans="1:66" x14ac:dyDescent="0.2">
      <c r="D244" s="28"/>
      <c r="E244" s="29"/>
      <c r="U244" s="15"/>
      <c r="V244" s="15"/>
      <c r="W244" s="15"/>
      <c r="X244" s="15"/>
      <c r="Y244" s="15"/>
      <c r="Z244" s="24"/>
      <c r="AA244" s="25"/>
      <c r="AB244" s="25"/>
      <c r="AC244" s="25"/>
      <c r="AM244"/>
      <c r="AN244"/>
      <c r="AO244"/>
      <c r="AP244"/>
      <c r="AR244" s="227"/>
      <c r="AS244" s="16"/>
      <c r="AU244" s="14"/>
      <c r="AV244" s="14"/>
      <c r="AW244" s="14"/>
      <c r="AY244" s="245"/>
      <c r="AZ244" s="13"/>
      <c r="BA244" s="13"/>
      <c r="BB244" s="13"/>
      <c r="BC244" s="3"/>
      <c r="BD244" s="3"/>
      <c r="BE244" s="3"/>
      <c r="BF244" s="13"/>
      <c r="BI244" s="100"/>
      <c r="BJ244" s="11"/>
      <c r="BK244" s="11"/>
      <c r="BL244" s="11"/>
      <c r="BN244" s="99"/>
    </row>
    <row r="245" spans="1:66" x14ac:dyDescent="0.2">
      <c r="A245" t="s">
        <v>279</v>
      </c>
      <c r="B245" t="s">
        <v>711</v>
      </c>
      <c r="C245" t="s">
        <v>712</v>
      </c>
      <c r="D245" s="28">
        <v>45749</v>
      </c>
      <c r="E245" s="29">
        <v>0.46180555555555558</v>
      </c>
      <c r="F245" s="16">
        <v>-5163</v>
      </c>
      <c r="G245" s="16">
        <v>-187</v>
      </c>
      <c r="H245">
        <v>750</v>
      </c>
      <c r="I245">
        <v>36</v>
      </c>
      <c r="J245">
        <v>2001</v>
      </c>
      <c r="K245">
        <v>50</v>
      </c>
      <c r="L245">
        <v>15</v>
      </c>
      <c r="M245">
        <v>400</v>
      </c>
      <c r="N245">
        <v>80</v>
      </c>
      <c r="O245">
        <v>400</v>
      </c>
      <c r="P245" s="22">
        <v>3.09</v>
      </c>
      <c r="Q245" s="22">
        <v>3.09</v>
      </c>
      <c r="R245" s="16">
        <v>23</v>
      </c>
      <c r="S245" s="16">
        <v>11</v>
      </c>
      <c r="T245" s="16">
        <v>-9</v>
      </c>
      <c r="U245" s="15">
        <v>0.72713265817726402</v>
      </c>
      <c r="V245" s="15">
        <v>7.8086582239763102E-3</v>
      </c>
      <c r="W245" s="15">
        <v>1.5449558250883699E-5</v>
      </c>
      <c r="X245" s="15">
        <v>0.64692968545409102</v>
      </c>
      <c r="Y245" s="15">
        <v>1.83212724712315E-5</v>
      </c>
      <c r="Z245" s="24">
        <v>1.5807916741151399E-2</v>
      </c>
      <c r="AA245" s="25">
        <v>38853.835681586701</v>
      </c>
      <c r="AB245" s="25">
        <v>417.10431516714903</v>
      </c>
      <c r="AC245" s="25">
        <v>53462.583999126698</v>
      </c>
      <c r="AD245" s="12">
        <v>1.2424559978003E-2</v>
      </c>
      <c r="AE245" s="12">
        <v>2.0715835133792802E-2</v>
      </c>
      <c r="AF245" s="12">
        <v>0.159922944680778</v>
      </c>
      <c r="AG245" s="12">
        <v>6.0692742067405504E-3</v>
      </c>
      <c r="AH245" s="12">
        <v>7.1020060028260001E-2</v>
      </c>
      <c r="AI245" s="12">
        <v>7.7418471556363003E-3</v>
      </c>
      <c r="AJ245" s="12">
        <v>2.3759052006704301E-3</v>
      </c>
      <c r="AK245" s="12">
        <v>6.8466210381790396E-3</v>
      </c>
      <c r="AL245" s="12">
        <v>1.4299664506718599E-2</v>
      </c>
      <c r="AM245">
        <v>6</v>
      </c>
      <c r="AN245">
        <v>4</v>
      </c>
      <c r="AO245">
        <v>191201</v>
      </c>
      <c r="AP245">
        <v>974731</v>
      </c>
      <c r="AR245" s="227">
        <v>85</v>
      </c>
      <c r="AS245" s="16">
        <v>1.1000000000000001</v>
      </c>
      <c r="AU245" s="14">
        <f>(AA245-AR245)/AC245</f>
        <v>0.72515828419778561</v>
      </c>
      <c r="AV245" s="14">
        <f>(AB245-AS245)/AC245*BI245</f>
        <v>0.48243585721155097</v>
      </c>
      <c r="AW245" s="14"/>
      <c r="AY245" s="245">
        <f t="shared" si="91"/>
        <v>5.1914212806696458</v>
      </c>
      <c r="AZ245" s="13">
        <f t="shared" si="80"/>
        <v>5.7687962158600277</v>
      </c>
      <c r="BA245" s="13">
        <f t="shared" si="80"/>
        <v>5.8925194162579659</v>
      </c>
      <c r="BB245" s="13">
        <f t="shared" si="80"/>
        <v>6.2636890174517834</v>
      </c>
      <c r="BC245" s="3">
        <f t="shared" si="92"/>
        <v>12177.646611168559</v>
      </c>
      <c r="BD245" s="3">
        <f>Y245/Y$66*BL$66/$BI$66*$BI245</f>
        <v>39.582240531324217</v>
      </c>
      <c r="BE245" s="3">
        <f>W245/W$66*BM$66/$BI$66*$BI245</f>
        <v>8.2593521620653387</v>
      </c>
      <c r="BF245" s="13">
        <f>$X245/X$10*BN$10/$BI$10*$BI245</f>
        <v>3.2808451320417058</v>
      </c>
      <c r="BG245" t="s">
        <v>789</v>
      </c>
      <c r="BI245" s="100">
        <v>62</v>
      </c>
      <c r="BJ245" s="11"/>
      <c r="BK245" s="11"/>
      <c r="BL245" s="11"/>
      <c r="BN245" s="99"/>
    </row>
    <row r="246" spans="1:66" x14ac:dyDescent="0.2">
      <c r="A246" t="s">
        <v>279</v>
      </c>
      <c r="B246" t="s">
        <v>713</v>
      </c>
      <c r="C246" t="s">
        <v>714</v>
      </c>
      <c r="D246" s="28">
        <v>45749</v>
      </c>
      <c r="E246" s="29">
        <v>0.46875</v>
      </c>
      <c r="F246" s="16">
        <v>-5532</v>
      </c>
      <c r="G246" s="16">
        <v>1792</v>
      </c>
      <c r="H246">
        <v>750</v>
      </c>
      <c r="I246">
        <v>36</v>
      </c>
      <c r="J246">
        <v>2001</v>
      </c>
      <c r="K246">
        <v>50</v>
      </c>
      <c r="L246">
        <v>15</v>
      </c>
      <c r="M246">
        <v>400</v>
      </c>
      <c r="N246">
        <v>80</v>
      </c>
      <c r="O246">
        <v>400</v>
      </c>
      <c r="P246" s="22">
        <v>3.09</v>
      </c>
      <c r="Q246" s="22">
        <v>3.09</v>
      </c>
      <c r="R246" s="16">
        <v>10</v>
      </c>
      <c r="S246" s="16">
        <v>7</v>
      </c>
      <c r="T246" s="16">
        <v>-10</v>
      </c>
      <c r="U246" s="15">
        <v>0.73864297867707496</v>
      </c>
      <c r="V246" s="15">
        <v>7.9041504549916004E-3</v>
      </c>
      <c r="W246" s="15">
        <v>1.8237485044134399E-5</v>
      </c>
      <c r="X246" s="15">
        <v>0.64619343347747005</v>
      </c>
      <c r="Y246" s="15">
        <v>1.62515871989926E-5</v>
      </c>
      <c r="Z246" s="24">
        <v>1.58315724958045E-2</v>
      </c>
      <c r="AA246" s="25">
        <v>38952.8160427166</v>
      </c>
      <c r="AB246" s="25">
        <v>416.70430703758501</v>
      </c>
      <c r="AC246" s="25">
        <v>52767.258461880701</v>
      </c>
      <c r="AD246" s="12">
        <v>1.3379590056722001E-2</v>
      </c>
      <c r="AE246" s="12">
        <v>2.10124826163017E-2</v>
      </c>
      <c r="AF246" s="12">
        <v>0.174544490620443</v>
      </c>
      <c r="AG246" s="12">
        <v>6.2458241642087704E-3</v>
      </c>
      <c r="AH246" s="12">
        <v>0.107155293946019</v>
      </c>
      <c r="AI246" s="12">
        <v>5.5639555815038396E-3</v>
      </c>
      <c r="AJ246" s="12">
        <v>1.56692068031662E-3</v>
      </c>
      <c r="AK246" s="12">
        <v>7.6123020576379296E-3</v>
      </c>
      <c r="AL246" s="12">
        <v>1.4930052314495601E-2</v>
      </c>
      <c r="AM246">
        <v>6</v>
      </c>
      <c r="AN246">
        <v>4</v>
      </c>
      <c r="AO246">
        <v>191201</v>
      </c>
      <c r="AP246">
        <v>974731</v>
      </c>
      <c r="AR246" s="227">
        <v>85</v>
      </c>
      <c r="AS246" s="16">
        <v>1.1000000000000001</v>
      </c>
      <c r="AU246" s="14">
        <f>(AA246-AR246)/AC246</f>
        <v>0.7365896424350884</v>
      </c>
      <c r="AV246" s="14">
        <f>(AB246-AS246)/AC246*BI246</f>
        <v>0.48832302051365434</v>
      </c>
      <c r="AW246" s="14"/>
      <c r="AY246" s="245">
        <f t="shared" si="91"/>
        <v>5.2732585811781032</v>
      </c>
      <c r="AZ246" s="13">
        <f t="shared" si="80"/>
        <v>5.8597352254232229</v>
      </c>
      <c r="BA246" s="13">
        <f t="shared" si="80"/>
        <v>5.9854087920471759</v>
      </c>
      <c r="BB246" s="13">
        <f t="shared" si="80"/>
        <v>6.3624294919190394</v>
      </c>
      <c r="BC246" s="3">
        <f t="shared" si="92"/>
        <v>12326.250395824263</v>
      </c>
      <c r="BD246" s="3">
        <f>Y246/Y$66*BL$66/$BI$66*$BI246</f>
        <v>35.110783627960295</v>
      </c>
      <c r="BE246" s="3">
        <f>W246/W$66*BM$66/$BI$66*$BI246</f>
        <v>9.7497811318514476</v>
      </c>
      <c r="BF246" s="13">
        <f>$X246/X$10*BN$10/$BI$10*$BI246</f>
        <v>3.2771112970241369</v>
      </c>
      <c r="BG246" t="s">
        <v>789</v>
      </c>
      <c r="BI246" s="100">
        <v>62</v>
      </c>
      <c r="BJ246" s="11"/>
      <c r="BK246" s="11"/>
      <c r="BL246" s="11"/>
      <c r="BN246" s="99"/>
    </row>
    <row r="247" spans="1:66" x14ac:dyDescent="0.2">
      <c r="A247" t="s">
        <v>279</v>
      </c>
      <c r="B247" t="s">
        <v>715</v>
      </c>
      <c r="C247" t="s">
        <v>716</v>
      </c>
      <c r="D247" s="28">
        <v>45749</v>
      </c>
      <c r="E247" s="29">
        <v>0.47499999999999998</v>
      </c>
      <c r="F247" s="16">
        <v>-5102</v>
      </c>
      <c r="G247" s="16">
        <v>1969</v>
      </c>
      <c r="H247">
        <v>750</v>
      </c>
      <c r="I247">
        <v>36</v>
      </c>
      <c r="J247">
        <v>2001</v>
      </c>
      <c r="K247">
        <v>50</v>
      </c>
      <c r="L247">
        <v>15</v>
      </c>
      <c r="M247">
        <v>400</v>
      </c>
      <c r="N247">
        <v>80</v>
      </c>
      <c r="O247">
        <v>400</v>
      </c>
      <c r="P247" s="22">
        <v>3.09</v>
      </c>
      <c r="Q247" s="22">
        <v>3.09</v>
      </c>
      <c r="R247" s="16">
        <v>10</v>
      </c>
      <c r="S247" s="16">
        <v>6</v>
      </c>
      <c r="T247" s="16">
        <v>-11</v>
      </c>
      <c r="U247" s="15">
        <v>0.748444676865332</v>
      </c>
      <c r="V247" s="15">
        <v>8.0067262536348896E-3</v>
      </c>
      <c r="W247" s="15">
        <v>1.65227131524532E-5</v>
      </c>
      <c r="X247" s="15">
        <v>0.64634496997684898</v>
      </c>
      <c r="Y247" s="15">
        <v>1.8538062483521999E-5</v>
      </c>
      <c r="Z247" s="24">
        <v>1.54525079160623E-2</v>
      </c>
      <c r="AA247" s="25">
        <v>38925.393672202699</v>
      </c>
      <c r="AB247" s="25">
        <v>416.329299494861</v>
      </c>
      <c r="AC247" s="25">
        <v>52031.716540425899</v>
      </c>
      <c r="AD247" s="12">
        <v>1.10591360242027E-2</v>
      </c>
      <c r="AE247" s="12">
        <v>1.82318150008541E-2</v>
      </c>
      <c r="AF247" s="12">
        <v>0.159956695845653</v>
      </c>
      <c r="AG247" s="12">
        <v>4.2063742239049299E-3</v>
      </c>
      <c r="AH247" s="12">
        <v>0.14738832718720099</v>
      </c>
      <c r="AI247" s="12">
        <v>6.4937418805903003E-3</v>
      </c>
      <c r="AJ247" s="12">
        <v>2.6548420390624101E-3</v>
      </c>
      <c r="AK247" s="12">
        <v>8.5972017011127499E-3</v>
      </c>
      <c r="AL247" s="12">
        <v>1.3586714667218299E-2</v>
      </c>
      <c r="AM247">
        <v>6</v>
      </c>
      <c r="AN247">
        <v>4</v>
      </c>
      <c r="AO247">
        <v>191201</v>
      </c>
      <c r="AP247">
        <v>974731</v>
      </c>
      <c r="AR247" s="227">
        <v>85</v>
      </c>
      <c r="AS247" s="16">
        <v>1.1000000000000001</v>
      </c>
      <c r="AU247" s="14">
        <f>(AA247-AR247)/AC247</f>
        <v>0.7464753472437482</v>
      </c>
      <c r="AV247" s="14">
        <f>(AB247-AS247)/AC247*BI247</f>
        <v>0.49477930540076415</v>
      </c>
      <c r="AW247" s="14"/>
      <c r="AY247" s="245">
        <f t="shared" si="91"/>
        <v>5.34403052081728</v>
      </c>
      <c r="AZ247" s="13">
        <f t="shared" si="80"/>
        <v>5.9383782165246686</v>
      </c>
      <c r="BA247" s="13">
        <f t="shared" si="80"/>
        <v>6.065738437033394</v>
      </c>
      <c r="BB247" s="13">
        <f t="shared" si="80"/>
        <v>6.447819098559572</v>
      </c>
      <c r="BC247" s="3">
        <f t="shared" si="92"/>
        <v>12489.219948358528</v>
      </c>
      <c r="BD247" s="3">
        <f>Y247/Y$66*BL$66/$BI$66*$BI247</f>
        <v>40.050605074493667</v>
      </c>
      <c r="BE247" s="3">
        <f>W247/W$66*BM$66/$BI$66*$BI247</f>
        <v>8.8330620450648798</v>
      </c>
      <c r="BF247" s="13">
        <f>$X247/X$10*BN$10/$BI$10*$BI247</f>
        <v>3.2778798006150098</v>
      </c>
      <c r="BG247" t="s">
        <v>789</v>
      </c>
      <c r="BI247" s="100">
        <v>62</v>
      </c>
      <c r="BJ247" s="11"/>
      <c r="BK247" s="11"/>
      <c r="BL247" s="11"/>
      <c r="BN247" s="99"/>
    </row>
    <row r="248" spans="1:66" x14ac:dyDescent="0.2">
      <c r="A248" t="s">
        <v>279</v>
      </c>
      <c r="B248" t="s">
        <v>717</v>
      </c>
      <c r="C248" t="s">
        <v>718</v>
      </c>
      <c r="D248" s="28">
        <v>45749</v>
      </c>
      <c r="E248" s="29">
        <v>0.48125000000000001</v>
      </c>
      <c r="F248" s="16">
        <v>-4458</v>
      </c>
      <c r="G248" s="16">
        <v>-1580</v>
      </c>
      <c r="H248">
        <v>750</v>
      </c>
      <c r="I248">
        <v>36</v>
      </c>
      <c r="J248">
        <v>2001</v>
      </c>
      <c r="K248">
        <v>50</v>
      </c>
      <c r="L248">
        <v>15</v>
      </c>
      <c r="M248">
        <v>400</v>
      </c>
      <c r="N248">
        <v>80</v>
      </c>
      <c r="O248">
        <v>400</v>
      </c>
      <c r="P248" s="22">
        <v>3.09</v>
      </c>
      <c r="Q248" s="22">
        <v>3.09</v>
      </c>
      <c r="R248" s="16">
        <v>34</v>
      </c>
      <c r="S248" s="16">
        <v>15</v>
      </c>
      <c r="T248" s="16">
        <v>-8</v>
      </c>
      <c r="U248" s="15">
        <v>0.68292122597712701</v>
      </c>
      <c r="V248" s="15">
        <v>7.7389805137107002E-3</v>
      </c>
      <c r="W248" s="15">
        <v>1.3424279801320001E-5</v>
      </c>
      <c r="X248" s="15">
        <v>0.64560993615880002</v>
      </c>
      <c r="Y248" s="15">
        <v>1.8276194929810299E-5</v>
      </c>
      <c r="Z248" s="24">
        <v>1.55165654637605E-2</v>
      </c>
      <c r="AA248" s="25">
        <v>36213.394732966102</v>
      </c>
      <c r="AB248" s="25">
        <v>410.20417419819199</v>
      </c>
      <c r="AC248" s="25">
        <v>53056.893923415199</v>
      </c>
      <c r="AD248" s="12">
        <v>1.2424096466032399E-2</v>
      </c>
      <c r="AE248" s="12">
        <v>2.2695006204325699E-2</v>
      </c>
      <c r="AF248" s="12">
        <v>0.21978859185438299</v>
      </c>
      <c r="AG248" s="12">
        <v>5.8289676448416801E-3</v>
      </c>
      <c r="AH248" s="12">
        <v>0.15232000397477899</v>
      </c>
      <c r="AI248" s="12">
        <v>1.2806821734310799E-2</v>
      </c>
      <c r="AJ248" s="12">
        <v>3.1219807677882599E-3</v>
      </c>
      <c r="AK248" s="12">
        <v>9.8212788729322101E-3</v>
      </c>
      <c r="AL248" s="12">
        <v>1.5140300428027499E-2</v>
      </c>
      <c r="AM248">
        <v>6</v>
      </c>
      <c r="AN248">
        <v>4</v>
      </c>
      <c r="AO248">
        <v>191201</v>
      </c>
      <c r="AP248">
        <v>974731</v>
      </c>
      <c r="AR248" s="227">
        <v>85</v>
      </c>
      <c r="AS248" s="16">
        <v>1.1000000000000001</v>
      </c>
      <c r="AU248" s="14">
        <f>(AA248-AR248)/AC248</f>
        <v>0.68093685968717876</v>
      </c>
      <c r="AV248" s="14">
        <f>(AB248-AS248)/AC248*BI248</f>
        <v>0.47806150953540832</v>
      </c>
      <c r="AW248" s="14"/>
      <c r="AY248" s="245">
        <f t="shared" si="91"/>
        <v>4.8748393022677066</v>
      </c>
      <c r="AZ248" s="13">
        <f t="shared" si="80"/>
        <v>5.4170049008660319</v>
      </c>
      <c r="BA248" s="13">
        <f t="shared" si="80"/>
        <v>5.5331832434228154</v>
      </c>
      <c r="BB248" s="13">
        <f t="shared" si="80"/>
        <v>5.8817182710931677</v>
      </c>
      <c r="BC248" s="3">
        <f t="shared" si="92"/>
        <v>12067.229320749177</v>
      </c>
      <c r="BD248" s="3">
        <f>Y248/Y$66*BL$66/$BI$66*$BI248</f>
        <v>39.484852640286825</v>
      </c>
      <c r="BE248" s="3">
        <f>W248/W$66*BM$66/$BI$66*$BI248</f>
        <v>7.1766359012148735</v>
      </c>
      <c r="BF248" s="13">
        <f>$X248/X$10*BN$10/$BI$10*$BI248</f>
        <v>3.2741521433779814</v>
      </c>
      <c r="BG248" t="s">
        <v>789</v>
      </c>
      <c r="BI248" s="100">
        <v>62</v>
      </c>
      <c r="BJ248" s="11"/>
      <c r="BK248" s="11"/>
      <c r="BL248" s="11"/>
      <c r="BN248" s="99"/>
    </row>
    <row r="249" spans="1:66" x14ac:dyDescent="0.2">
      <c r="A249" t="s">
        <v>279</v>
      </c>
      <c r="B249" t="s">
        <v>719</v>
      </c>
      <c r="C249" t="s">
        <v>720</v>
      </c>
      <c r="D249" s="28">
        <v>45749</v>
      </c>
      <c r="E249" s="29">
        <v>0.48819444444444443</v>
      </c>
      <c r="F249" s="16">
        <v>-4885</v>
      </c>
      <c r="G249" s="16">
        <v>-1592</v>
      </c>
      <c r="H249">
        <v>750</v>
      </c>
      <c r="I249">
        <v>36</v>
      </c>
      <c r="J249">
        <v>2001</v>
      </c>
      <c r="K249">
        <v>50</v>
      </c>
      <c r="L249">
        <v>15</v>
      </c>
      <c r="M249">
        <v>400</v>
      </c>
      <c r="N249">
        <v>80</v>
      </c>
      <c r="O249">
        <v>400</v>
      </c>
      <c r="P249" s="22">
        <v>3.09</v>
      </c>
      <c r="Q249" s="22">
        <v>3.09</v>
      </c>
      <c r="R249" s="16">
        <v>32</v>
      </c>
      <c r="S249" s="16">
        <v>17</v>
      </c>
      <c r="T249" s="16">
        <v>-10</v>
      </c>
      <c r="U249" s="15">
        <v>0.68806541759413697</v>
      </c>
      <c r="V249" s="15">
        <v>7.7681518022043898E-3</v>
      </c>
      <c r="W249" s="15">
        <v>1.3149952666495299E-5</v>
      </c>
      <c r="X249" s="15">
        <v>0.65111792297009397</v>
      </c>
      <c r="Y249" s="15">
        <v>1.7160762341199199E-5</v>
      </c>
      <c r="Z249" s="24">
        <v>1.5693999111493401E-2</v>
      </c>
      <c r="AA249" s="25">
        <v>36481.567689190801</v>
      </c>
      <c r="AB249" s="25">
        <v>411.82920643129302</v>
      </c>
      <c r="AC249" s="25">
        <v>53048.495855659698</v>
      </c>
      <c r="AD249" s="12">
        <v>1.1796600310705001E-2</v>
      </c>
      <c r="AE249" s="12">
        <v>1.4919041620538699E-2</v>
      </c>
      <c r="AF249" s="12">
        <v>0.14035758310855001</v>
      </c>
      <c r="AG249" s="12">
        <v>5.9472879095881998E-3</v>
      </c>
      <c r="AH249" s="12">
        <v>0.150767273461408</v>
      </c>
      <c r="AI249" s="12">
        <v>8.3696124094828194E-3</v>
      </c>
      <c r="AJ249" s="12">
        <v>3.3161782230479598E-3</v>
      </c>
      <c r="AK249" s="12">
        <v>4.97678276343553E-3</v>
      </c>
      <c r="AL249" s="12">
        <v>1.4981573799378801E-2</v>
      </c>
      <c r="AM249">
        <v>6</v>
      </c>
      <c r="AN249">
        <v>4</v>
      </c>
      <c r="AO249">
        <v>191201</v>
      </c>
      <c r="AP249">
        <v>974731</v>
      </c>
      <c r="AR249" s="227">
        <v>85</v>
      </c>
      <c r="AS249" s="16">
        <v>1.1000000000000001</v>
      </c>
      <c r="AU249" s="14">
        <f>(AA249-AR249)/AC249</f>
        <v>0.68609989976384378</v>
      </c>
      <c r="AV249" s="14">
        <f>(AB249-AS249)/AC249*BI249</f>
        <v>0.48003643436052867</v>
      </c>
      <c r="AW249" s="14"/>
      <c r="AY249" s="245">
        <f t="shared" si="91"/>
        <v>4.9118015996185536</v>
      </c>
      <c r="AZ249" s="13">
        <f t="shared" si="80"/>
        <v>5.458078038559754</v>
      </c>
      <c r="BA249" s="13">
        <f t="shared" si="80"/>
        <v>5.5751372754757247</v>
      </c>
      <c r="BB249" s="13">
        <f t="shared" si="80"/>
        <v>5.9263149862236393</v>
      </c>
      <c r="BC249" s="3">
        <f t="shared" si="92"/>
        <v>12117.080376064481</v>
      </c>
      <c r="BD249" s="3">
        <f>Y249/Y$66*BL$66/$BI$66*$BI249</f>
        <v>37.075013417153734</v>
      </c>
      <c r="BE249" s="3">
        <f>W249/W$66*BM$66/$BI$66*$BI249</f>
        <v>7.0299802896217081</v>
      </c>
      <c r="BF249" s="13">
        <f>$X249/X$10*BN$10/$BI$10*$BI249</f>
        <v>3.3020853981404357</v>
      </c>
      <c r="BG249" t="s">
        <v>789</v>
      </c>
      <c r="BI249" s="100">
        <v>62</v>
      </c>
      <c r="BJ249" s="11"/>
      <c r="BK249" s="11"/>
      <c r="BL249" s="11"/>
      <c r="BN249" s="99"/>
    </row>
    <row r="250" spans="1:66" x14ac:dyDescent="0.2">
      <c r="D250" s="28"/>
      <c r="E250" s="29"/>
      <c r="U250" s="15"/>
      <c r="V250" s="15"/>
      <c r="W250" s="15"/>
      <c r="X250" s="15"/>
      <c r="Y250" s="15"/>
      <c r="Z250" s="24"/>
      <c r="AA250" s="25"/>
      <c r="AB250" s="25"/>
      <c r="AC250" s="25"/>
      <c r="AM250"/>
      <c r="AN250"/>
      <c r="AO250"/>
      <c r="AP250"/>
      <c r="AR250" s="227"/>
      <c r="AS250" s="16"/>
      <c r="AU250" s="14"/>
      <c r="AV250" s="14"/>
      <c r="AW250" s="14"/>
      <c r="AY250" s="245"/>
      <c r="AZ250" s="13"/>
      <c r="BA250" s="13"/>
      <c r="BB250" s="13"/>
      <c r="BC250" s="3"/>
      <c r="BD250" s="3"/>
      <c r="BE250" s="3"/>
      <c r="BF250" s="13"/>
      <c r="BI250" s="100"/>
      <c r="BJ250" s="11"/>
      <c r="BK250" s="11"/>
      <c r="BL250" s="11"/>
      <c r="BN250" s="99"/>
    </row>
    <row r="251" spans="1:66" x14ac:dyDescent="0.2">
      <c r="A251" t="s">
        <v>279</v>
      </c>
      <c r="B251" t="s">
        <v>721</v>
      </c>
      <c r="C251" t="s">
        <v>722</v>
      </c>
      <c r="D251" s="28">
        <v>45749</v>
      </c>
      <c r="E251" s="29">
        <v>0.49444444444444446</v>
      </c>
      <c r="F251" s="16">
        <v>5463</v>
      </c>
      <c r="G251" s="16">
        <v>2247</v>
      </c>
      <c r="H251">
        <v>750</v>
      </c>
      <c r="I251">
        <v>36</v>
      </c>
      <c r="J251">
        <v>2001</v>
      </c>
      <c r="K251">
        <v>50</v>
      </c>
      <c r="L251">
        <v>15</v>
      </c>
      <c r="M251">
        <v>400</v>
      </c>
      <c r="N251">
        <v>80</v>
      </c>
      <c r="O251">
        <v>400</v>
      </c>
      <c r="P251" s="22">
        <v>3.1</v>
      </c>
      <c r="Q251" s="22">
        <v>3.09</v>
      </c>
      <c r="R251" s="16">
        <v>-31</v>
      </c>
      <c r="S251" s="16">
        <v>9</v>
      </c>
      <c r="T251" s="16">
        <v>-11</v>
      </c>
      <c r="U251" s="15">
        <v>0.3895753966146</v>
      </c>
      <c r="V251" s="15">
        <v>7.4984226220823E-3</v>
      </c>
      <c r="W251" s="15">
        <v>5.3136005756315303E-6</v>
      </c>
      <c r="X251" s="15">
        <v>0.60823707651080505</v>
      </c>
      <c r="Y251" s="15">
        <v>1.7709980470066599E-5</v>
      </c>
      <c r="Z251" s="24">
        <v>1.6387661564392999E-2</v>
      </c>
      <c r="AA251" s="25">
        <v>19733.242460104899</v>
      </c>
      <c r="AB251" s="25">
        <v>379.85357923384203</v>
      </c>
      <c r="AC251" s="25">
        <v>50666.852287041504</v>
      </c>
      <c r="AD251" s="12">
        <v>9.4911602812393792E-3</v>
      </c>
      <c r="AE251" s="12">
        <v>1.06451171652726E-2</v>
      </c>
      <c r="AF251" s="12">
        <v>0.33289024623256103</v>
      </c>
      <c r="AG251" s="12">
        <v>5.7364069352059399E-3</v>
      </c>
      <c r="AH251" s="12">
        <v>0.158730413556567</v>
      </c>
      <c r="AI251" s="12">
        <v>1.1765602492201601E-2</v>
      </c>
      <c r="AJ251" s="12">
        <v>1.2130617898445601E-3</v>
      </c>
      <c r="AK251" s="12">
        <v>9.1907139806388892E-3</v>
      </c>
      <c r="AL251" s="12">
        <v>9.5522577444360195E-3</v>
      </c>
      <c r="AM251">
        <v>6</v>
      </c>
      <c r="AN251">
        <v>4</v>
      </c>
      <c r="AO251">
        <v>191201</v>
      </c>
      <c r="AP251">
        <v>974731</v>
      </c>
      <c r="AR251" s="227">
        <v>85</v>
      </c>
      <c r="AS251" s="16">
        <v>1.1000000000000001</v>
      </c>
      <c r="AU251" s="14">
        <f>(AA251-AR251)/AC251</f>
        <v>0.38779283837867529</v>
      </c>
      <c r="AV251" s="14">
        <f>(AB251-AS251)/AC251*BI251</f>
        <v>0.463473076627342</v>
      </c>
      <c r="AW251" s="14"/>
      <c r="AY251" s="245">
        <f t="shared" si="91"/>
        <v>2.7762159483256261</v>
      </c>
      <c r="AZ251" s="13">
        <f t="shared" si="80"/>
        <v>3.0849786968252535</v>
      </c>
      <c r="BA251" s="13">
        <f t="shared" si="80"/>
        <v>3.1511421429323159</v>
      </c>
      <c r="BB251" s="13">
        <f t="shared" si="80"/>
        <v>3.3496324812535048</v>
      </c>
      <c r="BC251" s="3">
        <f t="shared" si="92"/>
        <v>11698.988076012527</v>
      </c>
      <c r="BD251" s="3">
        <f>Y251/Y$66*BL$66/$BI$66*$BI251</f>
        <v>38.26157314520367</v>
      </c>
      <c r="BE251" s="3">
        <f>W251/W$66*BM$66/$BI$66*$BI251</f>
        <v>2.840657168963626</v>
      </c>
      <c r="BF251" s="13">
        <f>$X251/X$10*BN$10/$BI$10*$BI251</f>
        <v>3.0846190806610689</v>
      </c>
      <c r="BG251" t="s">
        <v>789</v>
      </c>
      <c r="BI251" s="100">
        <v>62</v>
      </c>
      <c r="BJ251" s="11"/>
      <c r="BK251" s="11"/>
      <c r="BL251" s="11"/>
      <c r="BN251" s="99"/>
    </row>
    <row r="252" spans="1:66" x14ac:dyDescent="0.2">
      <c r="A252" t="s">
        <v>279</v>
      </c>
      <c r="B252" t="s">
        <v>723</v>
      </c>
      <c r="C252" t="s">
        <v>724</v>
      </c>
      <c r="D252" s="28">
        <v>45749</v>
      </c>
      <c r="E252" s="29">
        <v>0.50138888888888888</v>
      </c>
      <c r="F252" s="16">
        <v>5904</v>
      </c>
      <c r="G252" s="16">
        <v>3534</v>
      </c>
      <c r="H252">
        <v>750</v>
      </c>
      <c r="I252">
        <v>36</v>
      </c>
      <c r="J252">
        <v>2001</v>
      </c>
      <c r="K252">
        <v>50</v>
      </c>
      <c r="L252">
        <v>15</v>
      </c>
      <c r="M252">
        <v>400</v>
      </c>
      <c r="N252">
        <v>80</v>
      </c>
      <c r="O252">
        <v>400</v>
      </c>
      <c r="P252" s="22">
        <v>3.09</v>
      </c>
      <c r="Q252" s="22">
        <v>3.09</v>
      </c>
      <c r="R252" s="16">
        <v>-43</v>
      </c>
      <c r="S252" s="16">
        <v>7</v>
      </c>
      <c r="T252" s="16">
        <v>-11</v>
      </c>
      <c r="U252" s="15">
        <v>0.35327431904513301</v>
      </c>
      <c r="V252" s="15">
        <v>8.2695900940669195E-3</v>
      </c>
      <c r="W252" s="15">
        <v>9.4531779669168694E-6</v>
      </c>
      <c r="X252" s="15">
        <v>0.60633170757589805</v>
      </c>
      <c r="Y252" s="15">
        <v>1.4942893445043001E-5</v>
      </c>
      <c r="Z252" s="24">
        <v>1.63204590064982E-2</v>
      </c>
      <c r="AA252" s="25">
        <v>17541.647888727799</v>
      </c>
      <c r="AB252" s="25">
        <v>410.50418087718998</v>
      </c>
      <c r="AC252" s="25">
        <v>49672.636990776198</v>
      </c>
      <c r="AD252" s="12">
        <v>1.1261148131854E-2</v>
      </c>
      <c r="AE252" s="12">
        <v>2.1258037586944101E-2</v>
      </c>
      <c r="AF252" s="12">
        <v>0.13828600140609601</v>
      </c>
      <c r="AG252" s="12">
        <v>6.4044643552158198E-3</v>
      </c>
      <c r="AH252" s="12">
        <v>0.21573326701193099</v>
      </c>
      <c r="AI252" s="12">
        <v>5.8963376431788199E-3</v>
      </c>
      <c r="AJ252" s="12">
        <v>7.7464733288970598E-4</v>
      </c>
      <c r="AK252" s="12">
        <v>1.19168784345793E-2</v>
      </c>
      <c r="AL252" s="12">
        <v>1.0837294022540399E-2</v>
      </c>
      <c r="AM252">
        <v>6</v>
      </c>
      <c r="AN252">
        <v>4</v>
      </c>
      <c r="AO252">
        <v>191201</v>
      </c>
      <c r="AP252">
        <v>974731</v>
      </c>
      <c r="AR252" s="227">
        <v>85</v>
      </c>
      <c r="AS252" s="16">
        <v>1.1000000000000001</v>
      </c>
      <c r="AU252" s="14">
        <f>(AA252-AR252)/AC252</f>
        <v>0.35143388686953253</v>
      </c>
      <c r="AV252" s="14">
        <f>(AB252-AS252)/AC252*BI252</f>
        <v>0.51100687928243471</v>
      </c>
      <c r="AW252" s="14"/>
      <c r="AY252" s="245">
        <f t="shared" si="91"/>
        <v>2.5159215564381898</v>
      </c>
      <c r="AZ252" s="13">
        <f t="shared" si="80"/>
        <v>2.7957351117359424</v>
      </c>
      <c r="BA252" s="13">
        <f t="shared" si="80"/>
        <v>2.8556951592997462</v>
      </c>
      <c r="BB252" s="13">
        <f t="shared" si="80"/>
        <v>3.0355753019911584</v>
      </c>
      <c r="BC252" s="3">
        <f t="shared" si="92"/>
        <v>12898.836391940909</v>
      </c>
      <c r="BD252" s="3">
        <f>Y252/Y$66*BL$66/$BI$66*$BI252</f>
        <v>32.283412819954798</v>
      </c>
      <c r="BE252" s="3">
        <f>W252/W$66*BM$66/$BI$66*$BI252</f>
        <v>5.0536801513387832</v>
      </c>
      <c r="BF252" s="13">
        <f>$X252/X$10*BN$10/$BI$10*$BI252</f>
        <v>3.0749561751933059</v>
      </c>
      <c r="BG252" t="s">
        <v>789</v>
      </c>
      <c r="BI252" s="100">
        <v>62</v>
      </c>
      <c r="BJ252" s="11"/>
      <c r="BK252" s="11"/>
      <c r="BL252" s="11"/>
      <c r="BN252" s="99"/>
    </row>
    <row r="253" spans="1:66" x14ac:dyDescent="0.2">
      <c r="A253" t="s">
        <v>279</v>
      </c>
      <c r="B253" t="s">
        <v>725</v>
      </c>
      <c r="C253" t="s">
        <v>726</v>
      </c>
      <c r="D253" s="28">
        <v>45749</v>
      </c>
      <c r="E253" s="29">
        <v>0.50763888888888886</v>
      </c>
      <c r="F253" s="16">
        <v>5541</v>
      </c>
      <c r="G253" s="16">
        <v>3423</v>
      </c>
      <c r="H253">
        <v>750</v>
      </c>
      <c r="I253">
        <v>36</v>
      </c>
      <c r="J253">
        <v>2001</v>
      </c>
      <c r="K253">
        <v>50</v>
      </c>
      <c r="L253">
        <v>15</v>
      </c>
      <c r="M253">
        <v>400</v>
      </c>
      <c r="N253">
        <v>80</v>
      </c>
      <c r="O253">
        <v>400</v>
      </c>
      <c r="P253" s="22">
        <v>3.09</v>
      </c>
      <c r="Q253" s="22">
        <v>3.09</v>
      </c>
      <c r="R253" s="16">
        <v>-43</v>
      </c>
      <c r="S253" s="16">
        <v>5</v>
      </c>
      <c r="T253" s="16">
        <v>-11</v>
      </c>
      <c r="U253" s="15">
        <v>0.351436692547692</v>
      </c>
      <c r="V253" s="15">
        <v>7.8795965259492902E-3</v>
      </c>
      <c r="W253" s="15">
        <v>9.4188949817305092E-6</v>
      </c>
      <c r="X253" s="15">
        <v>0.60722694622433004</v>
      </c>
      <c r="Y253" s="15">
        <v>1.6864015082724999E-5</v>
      </c>
      <c r="Z253" s="24">
        <v>1.6337662876338699E-2</v>
      </c>
      <c r="AA253" s="25">
        <v>17493.3734764152</v>
      </c>
      <c r="AB253" s="25">
        <v>392.22881541363699</v>
      </c>
      <c r="AC253" s="25">
        <v>49787.1606919841</v>
      </c>
      <c r="AD253" s="12">
        <v>8.2617788839833093E-3</v>
      </c>
      <c r="AE253" s="12">
        <v>8.0934356203124207E-3</v>
      </c>
      <c r="AF253" s="12">
        <v>0.24280170764879599</v>
      </c>
      <c r="AG253" s="12">
        <v>3.9217593057790196E-3</v>
      </c>
      <c r="AH253" s="12">
        <v>0.170403179975084</v>
      </c>
      <c r="AI253" s="12">
        <v>7.4715322054552096E-3</v>
      </c>
      <c r="AJ253" s="12">
        <v>8.9485417429239599E-4</v>
      </c>
      <c r="AK253" s="12">
        <v>3.4132908719567701E-3</v>
      </c>
      <c r="AL253" s="12">
        <v>8.4819679873068508E-3</v>
      </c>
      <c r="AM253">
        <v>6</v>
      </c>
      <c r="AN253">
        <v>4</v>
      </c>
      <c r="AO253">
        <v>191201</v>
      </c>
      <c r="AP253">
        <v>974731</v>
      </c>
      <c r="AR253" s="227">
        <v>85</v>
      </c>
      <c r="AS253" s="16">
        <v>1.1000000000000001</v>
      </c>
      <c r="AU253" s="14">
        <f>(AA253-AR253)/AC253</f>
        <v>0.34965587983847424</v>
      </c>
      <c r="AV253" s="14">
        <f>(AB253-AS253)/AC253*BI253</f>
        <v>0.48707309713184388</v>
      </c>
      <c r="AW253" s="14"/>
      <c r="AY253" s="245">
        <f t="shared" si="91"/>
        <v>2.5031927719240232</v>
      </c>
      <c r="AZ253" s="13">
        <f t="shared" si="80"/>
        <v>2.7815906684384513</v>
      </c>
      <c r="BA253" s="13">
        <f t="shared" si="80"/>
        <v>2.8412473605486852</v>
      </c>
      <c r="BB253" s="13">
        <f t="shared" si="80"/>
        <v>3.0202174368793888</v>
      </c>
      <c r="BC253" s="3">
        <f t="shared" si="92"/>
        <v>12294.699827998104</v>
      </c>
      <c r="BD253" s="3">
        <f>Y253/Y$66*BL$66/$BI$66*$BI253</f>
        <v>36.433905034513799</v>
      </c>
      <c r="BE253" s="3">
        <f>W253/W$66*BM$66/$BI$66*$BI253</f>
        <v>5.0353524268030467</v>
      </c>
      <c r="BF253" s="13">
        <f>$X253/X$10*BN$10/$BI$10*$BI253</f>
        <v>3.0794962966744559</v>
      </c>
      <c r="BG253" t="s">
        <v>789</v>
      </c>
      <c r="BI253" s="100">
        <v>62</v>
      </c>
      <c r="BJ253" s="11"/>
      <c r="BK253" s="11"/>
      <c r="BL253" s="11"/>
      <c r="BN253" s="99"/>
    </row>
    <row r="254" spans="1:66" x14ac:dyDescent="0.2">
      <c r="A254" t="s">
        <v>279</v>
      </c>
      <c r="B254" t="s">
        <v>727</v>
      </c>
      <c r="C254" t="s">
        <v>728</v>
      </c>
      <c r="D254" s="28">
        <v>45749</v>
      </c>
      <c r="E254" s="29">
        <v>0.51458333333333328</v>
      </c>
      <c r="F254" s="16">
        <v>5339</v>
      </c>
      <c r="G254" s="16">
        <v>650</v>
      </c>
      <c r="H254">
        <v>750</v>
      </c>
      <c r="I254">
        <v>36</v>
      </c>
      <c r="J254">
        <v>2001</v>
      </c>
      <c r="K254">
        <v>50</v>
      </c>
      <c r="L254">
        <v>15</v>
      </c>
      <c r="M254">
        <v>400</v>
      </c>
      <c r="N254">
        <v>80</v>
      </c>
      <c r="O254">
        <v>400</v>
      </c>
      <c r="P254" s="22">
        <v>3.09</v>
      </c>
      <c r="Q254" s="22">
        <v>3.09</v>
      </c>
      <c r="R254" s="16">
        <v>-18</v>
      </c>
      <c r="S254" s="16">
        <v>14</v>
      </c>
      <c r="T254" s="16">
        <v>-8</v>
      </c>
      <c r="U254" s="15">
        <v>0.393055594273788</v>
      </c>
      <c r="V254" s="15">
        <v>7.7366359143025603E-3</v>
      </c>
      <c r="W254" s="15">
        <v>7.5197723523099303E-6</v>
      </c>
      <c r="X254" s="15">
        <v>0.61257551767704099</v>
      </c>
      <c r="Y254" s="15">
        <v>1.47554947381763E-5</v>
      </c>
      <c r="Z254" s="24">
        <v>1.64061403486883E-2</v>
      </c>
      <c r="AA254" s="25">
        <v>20094.283908892699</v>
      </c>
      <c r="AB254" s="25">
        <v>395.52888028829398</v>
      </c>
      <c r="AC254" s="25">
        <v>51134.400362881999</v>
      </c>
      <c r="AD254" s="12">
        <v>9.3318943581329594E-3</v>
      </c>
      <c r="AE254" s="12">
        <v>1.0756310010449899E-2</v>
      </c>
      <c r="AF254" s="12">
        <v>0.21158818911983701</v>
      </c>
      <c r="AG254" s="12">
        <v>3.58484304441527E-3</v>
      </c>
      <c r="AH254" s="12">
        <v>0.16754572383969901</v>
      </c>
      <c r="AI254" s="12">
        <v>8.066369934713E-3</v>
      </c>
      <c r="AJ254" s="12">
        <v>2.2103059164856999E-3</v>
      </c>
      <c r="AK254" s="12">
        <v>6.7962297661135901E-3</v>
      </c>
      <c r="AL254" s="12">
        <v>7.9550511670725705E-3</v>
      </c>
      <c r="AM254">
        <v>6</v>
      </c>
      <c r="AN254">
        <v>4</v>
      </c>
      <c r="AO254">
        <v>191201</v>
      </c>
      <c r="AP254">
        <v>974731</v>
      </c>
      <c r="AR254" s="227">
        <v>85</v>
      </c>
      <c r="AS254" s="16">
        <v>1.1000000000000001</v>
      </c>
      <c r="AU254" s="14">
        <f>(AA254-AR254)/AC254</f>
        <v>0.39130768654553849</v>
      </c>
      <c r="AV254" s="14">
        <f>(AB254-AS254)/AC254*BI254</f>
        <v>0.47824146571249504</v>
      </c>
      <c r="AW254" s="14"/>
      <c r="AY254" s="245">
        <f t="shared" si="91"/>
        <v>2.8013788099648091</v>
      </c>
      <c r="AZ254" s="13">
        <f t="shared" si="91"/>
        <v>3.1129400995233607</v>
      </c>
      <c r="BA254" s="13">
        <f t="shared" si="91"/>
        <v>3.1797032330001929</v>
      </c>
      <c r="BB254" s="13">
        <f t="shared" si="91"/>
        <v>3.3799926334306907</v>
      </c>
      <c r="BC254" s="3">
        <f t="shared" si="92"/>
        <v>12071.771774833593</v>
      </c>
      <c r="BD254" s="3">
        <f>Y254/Y$66*BL$66/$BI$66*$BI254</f>
        <v>31.878546798661564</v>
      </c>
      <c r="BE254" s="3">
        <f>W254/W$66*BM$66/$BI$66*$BI254</f>
        <v>4.0200792170052919</v>
      </c>
      <c r="BF254" s="13">
        <f>$X254/X$10*BN$10/$BI$10*$BI254</f>
        <v>3.1066210909273066</v>
      </c>
      <c r="BG254" t="s">
        <v>789</v>
      </c>
      <c r="BI254" s="100">
        <v>62</v>
      </c>
      <c r="BJ254" s="11"/>
      <c r="BK254" s="11"/>
      <c r="BL254" s="11"/>
      <c r="BN254" s="99"/>
    </row>
    <row r="255" spans="1:66" x14ac:dyDescent="0.2">
      <c r="A255" t="s">
        <v>279</v>
      </c>
      <c r="B255" t="s">
        <v>729</v>
      </c>
      <c r="C255" t="s">
        <v>730</v>
      </c>
      <c r="D255" s="28">
        <v>45749</v>
      </c>
      <c r="E255" s="29">
        <v>0.52083333333333337</v>
      </c>
      <c r="F255" s="16">
        <v>6034</v>
      </c>
      <c r="G255" s="16">
        <v>541</v>
      </c>
      <c r="H255">
        <v>750</v>
      </c>
      <c r="I255">
        <v>36</v>
      </c>
      <c r="J255">
        <v>2001</v>
      </c>
      <c r="K255">
        <v>50</v>
      </c>
      <c r="L255">
        <v>15</v>
      </c>
      <c r="M255">
        <v>400</v>
      </c>
      <c r="N255">
        <v>80</v>
      </c>
      <c r="O255">
        <v>400</v>
      </c>
      <c r="P255" s="22">
        <v>3.09</v>
      </c>
      <c r="Q255" s="22">
        <v>3.09</v>
      </c>
      <c r="R255" s="16">
        <v>-15</v>
      </c>
      <c r="S255" s="16">
        <v>15</v>
      </c>
      <c r="T255" s="16">
        <v>-10</v>
      </c>
      <c r="U255" s="15">
        <v>0.394807702294315</v>
      </c>
      <c r="V255" s="15">
        <v>7.9311256878959093E-3</v>
      </c>
      <c r="W255" s="15">
        <v>6.9293879392854303E-6</v>
      </c>
      <c r="X255" s="15">
        <v>0.60134574538204799</v>
      </c>
      <c r="Y255" s="15">
        <v>1.7795505016212502E-5</v>
      </c>
      <c r="Z255" s="24">
        <v>1.6005868854068399E-2</v>
      </c>
      <c r="AA255" s="25">
        <v>20089.439046478801</v>
      </c>
      <c r="AB255" s="25">
        <v>403.45403785552202</v>
      </c>
      <c r="AC255" s="25">
        <v>50907.8461353577</v>
      </c>
      <c r="AD255" s="12">
        <v>1.2533862425011401E-2</v>
      </c>
      <c r="AE255" s="12">
        <v>2.0820042308786001E-2</v>
      </c>
      <c r="AF255" s="12">
        <v>0.26531611412074502</v>
      </c>
      <c r="AG255" s="12">
        <v>5.9191179057913003E-3</v>
      </c>
      <c r="AH255" s="12">
        <v>0.11209964242942901</v>
      </c>
      <c r="AI255" s="12">
        <v>9.5993438158041705E-3</v>
      </c>
      <c r="AJ255" s="12">
        <v>1.9041108740209399E-3</v>
      </c>
      <c r="AK255" s="12">
        <v>9.4082526743980901E-3</v>
      </c>
      <c r="AL255" s="12">
        <v>1.2555204938372099E-2</v>
      </c>
      <c r="AM255">
        <v>6</v>
      </c>
      <c r="AN255">
        <v>4</v>
      </c>
      <c r="AO255">
        <v>191201</v>
      </c>
      <c r="AP255">
        <v>974731</v>
      </c>
      <c r="AR255" s="227">
        <v>85</v>
      </c>
      <c r="AS255" s="16">
        <v>1.1000000000000001</v>
      </c>
      <c r="AU255" s="14">
        <f>(AA255-AR255)/AC255</f>
        <v>0.39295394649558457</v>
      </c>
      <c r="AV255" s="14">
        <f>(AB255-AS255)/AC255*BI255</f>
        <v>0.49002172043802739</v>
      </c>
      <c r="AW255" s="14"/>
      <c r="AY255" s="245">
        <f t="shared" si="91"/>
        <v>2.8131644147416175</v>
      </c>
      <c r="AZ255" s="13">
        <f t="shared" si="91"/>
        <v>3.126036465347346</v>
      </c>
      <c r="BA255" s="13">
        <f t="shared" si="91"/>
        <v>3.1930804761914304</v>
      </c>
      <c r="BB255" s="13">
        <f t="shared" si="91"/>
        <v>3.394212508723685</v>
      </c>
      <c r="BC255" s="3">
        <f t="shared" si="92"/>
        <v>12369.128981792142</v>
      </c>
      <c r="BD255" s="3">
        <f>Y255/Y$66*BL$66/$BI$66*$BI255</f>
        <v>38.446344872287312</v>
      </c>
      <c r="BE255" s="3">
        <f>W255/W$66*BM$66/$BI$66*$BI255</f>
        <v>3.7044590096841752</v>
      </c>
      <c r="BF255" s="13">
        <f>$X255/X$10*BN$10/$BI$10*$BI255</f>
        <v>3.0496703208569809</v>
      </c>
      <c r="BG255" t="s">
        <v>789</v>
      </c>
      <c r="BI255" s="100">
        <v>62</v>
      </c>
      <c r="BJ255" s="11"/>
      <c r="BK255" s="11"/>
      <c r="BL255" s="11"/>
      <c r="BN255" s="99"/>
    </row>
    <row r="256" spans="1:66" x14ac:dyDescent="0.2">
      <c r="D256" s="28"/>
      <c r="E256" s="29"/>
      <c r="U256" s="15"/>
      <c r="V256" s="15"/>
      <c r="W256" s="15"/>
      <c r="X256" s="15"/>
      <c r="Y256" s="15"/>
      <c r="Z256" s="24"/>
      <c r="AA256" s="25"/>
      <c r="AB256" s="25"/>
      <c r="AC256" s="25"/>
      <c r="AM256"/>
      <c r="AN256"/>
      <c r="AO256"/>
      <c r="AP256"/>
      <c r="AR256" s="227"/>
      <c r="AS256" s="16"/>
      <c r="AU256" s="14"/>
      <c r="AV256" s="14"/>
      <c r="AW256" s="14"/>
      <c r="AY256" s="245"/>
      <c r="AZ256" s="13"/>
      <c r="BA256" s="13"/>
      <c r="BB256" s="13"/>
      <c r="BC256" s="3"/>
      <c r="BD256" s="3"/>
      <c r="BE256" s="3"/>
      <c r="BF256" s="13"/>
      <c r="BI256" s="100"/>
      <c r="BJ256" s="11"/>
      <c r="BK256" s="11"/>
      <c r="BL256" s="11"/>
      <c r="BN256" s="99"/>
    </row>
    <row r="257" spans="1:66" x14ac:dyDescent="0.2">
      <c r="A257" t="s">
        <v>279</v>
      </c>
      <c r="B257" t="s">
        <v>731</v>
      </c>
      <c r="C257" t="s">
        <v>732</v>
      </c>
      <c r="D257" s="28">
        <v>45749</v>
      </c>
      <c r="E257" s="29">
        <v>0.54583333333333328</v>
      </c>
      <c r="F257" s="16">
        <v>1781</v>
      </c>
      <c r="G257" s="16">
        <v>490</v>
      </c>
      <c r="H257">
        <v>750</v>
      </c>
      <c r="I257">
        <v>36</v>
      </c>
      <c r="J257">
        <v>2001</v>
      </c>
      <c r="K257">
        <v>50</v>
      </c>
      <c r="L257">
        <v>15</v>
      </c>
      <c r="M257">
        <v>400</v>
      </c>
      <c r="N257">
        <v>80</v>
      </c>
      <c r="O257">
        <v>400</v>
      </c>
      <c r="P257" s="22">
        <v>3.08</v>
      </c>
      <c r="Q257" s="22">
        <v>3.08</v>
      </c>
      <c r="R257" s="16">
        <v>-1</v>
      </c>
      <c r="S257" s="16">
        <v>5</v>
      </c>
      <c r="T257" s="16">
        <v>-15</v>
      </c>
      <c r="U257" s="15">
        <v>0.77146505582943203</v>
      </c>
      <c r="V257" s="15">
        <v>6.5543027724916996E-3</v>
      </c>
      <c r="W257" s="15">
        <v>8.6126514470352504E-6</v>
      </c>
      <c r="X257" s="15">
        <v>0.40734310534361701</v>
      </c>
      <c r="Y257" s="15">
        <v>9.6906428125008894E-6</v>
      </c>
      <c r="Z257" s="24">
        <v>1.7778334646519001E-2</v>
      </c>
      <c r="AA257" s="25">
        <v>49808.678123290003</v>
      </c>
      <c r="AB257" s="25">
        <v>423.15444071959899</v>
      </c>
      <c r="AC257" s="25">
        <v>64591.469740731503</v>
      </c>
      <c r="AD257" s="12">
        <v>1.21083302039421E-2</v>
      </c>
      <c r="AE257" s="12">
        <v>1.33406982925665E-2</v>
      </c>
      <c r="AF257" s="12">
        <v>0.16076693369173201</v>
      </c>
      <c r="AG257" s="12">
        <v>4.6509129083857799E-3</v>
      </c>
      <c r="AH257" s="12">
        <v>0.136436825255215</v>
      </c>
      <c r="AI257" s="12">
        <v>8.9565483111481194E-3</v>
      </c>
      <c r="AJ257" s="12">
        <v>7.4051428852772499E-4</v>
      </c>
      <c r="AK257" s="12">
        <v>2.5425570667292701E-3</v>
      </c>
      <c r="AL257" s="12">
        <v>1.18227147562418E-2</v>
      </c>
      <c r="AM257">
        <v>6</v>
      </c>
      <c r="AN257">
        <v>4</v>
      </c>
      <c r="AO257">
        <v>191201</v>
      </c>
      <c r="AP257">
        <v>974731</v>
      </c>
      <c r="AR257" s="227">
        <v>85</v>
      </c>
      <c r="AS257" s="16">
        <v>1.1000000000000001</v>
      </c>
      <c r="AU257" s="14">
        <f t="shared" ref="AU257:AU262" si="93">(AA257-AR257)/AC257</f>
        <v>0.76981803205407107</v>
      </c>
      <c r="AV257" s="14">
        <f t="shared" ref="AV257:AV262" si="94">(AB257-AS257)/AC257*BI257</f>
        <v>0.49006599758495356</v>
      </c>
      <c r="AW257" s="14"/>
      <c r="AY257" s="245">
        <f t="shared" si="91"/>
        <v>5.5111412238361845</v>
      </c>
      <c r="AZ257" s="13">
        <f t="shared" si="91"/>
        <v>6.124074491029444</v>
      </c>
      <c r="BA257" s="13">
        <f t="shared" si="91"/>
        <v>6.2554173339994268</v>
      </c>
      <c r="BB257" s="13">
        <f t="shared" si="91"/>
        <v>6.6494458629093804</v>
      </c>
      <c r="BC257" s="3">
        <f t="shared" si="92"/>
        <v>12370.246625599413</v>
      </c>
      <c r="BD257" s="3">
        <f t="shared" ref="BD257:BD262" si="95">Y257/Y$66*BL$66/$BI$66*$BI257</f>
        <v>25.326017354645337</v>
      </c>
      <c r="BE257" s="3">
        <f t="shared" ref="BE257:BE262" si="96">W257/W$66*BM$66/$BI$66*$BI257</f>
        <v>5.5697584803099565</v>
      </c>
      <c r="BF257" s="13">
        <f t="shared" ref="BF257:BF262" si="97">$X257/X$10*BN$10/$BI$10*$BI257</f>
        <v>2.4989559136640924</v>
      </c>
      <c r="BG257" t="s">
        <v>789</v>
      </c>
      <c r="BI257" s="100">
        <v>75</v>
      </c>
      <c r="BJ257" s="11"/>
      <c r="BK257" s="11"/>
      <c r="BL257" s="11"/>
      <c r="BN257" s="99"/>
    </row>
    <row r="258" spans="1:66" x14ac:dyDescent="0.2">
      <c r="A258" t="s">
        <v>279</v>
      </c>
      <c r="B258" t="s">
        <v>733</v>
      </c>
      <c r="C258" t="s">
        <v>734</v>
      </c>
      <c r="D258" s="28">
        <v>45749</v>
      </c>
      <c r="E258" s="29">
        <v>0.55208333333333337</v>
      </c>
      <c r="F258" s="16">
        <v>2272</v>
      </c>
      <c r="G258" s="16">
        <v>2329</v>
      </c>
      <c r="H258">
        <v>750</v>
      </c>
      <c r="I258">
        <v>36</v>
      </c>
      <c r="J258">
        <v>2001</v>
      </c>
      <c r="K258">
        <v>50</v>
      </c>
      <c r="L258">
        <v>15</v>
      </c>
      <c r="M258">
        <v>400</v>
      </c>
      <c r="N258">
        <v>80</v>
      </c>
      <c r="O258">
        <v>400</v>
      </c>
      <c r="P258" s="22">
        <v>3.08</v>
      </c>
      <c r="Q258" s="22">
        <v>3.07</v>
      </c>
      <c r="R258" s="16">
        <v>11</v>
      </c>
      <c r="S258" s="16">
        <v>-17</v>
      </c>
      <c r="T258" s="16">
        <v>-17</v>
      </c>
      <c r="U258" s="15">
        <v>0.78549540542629903</v>
      </c>
      <c r="V258" s="15">
        <v>1.01554172770273E-2</v>
      </c>
      <c r="W258" s="15">
        <v>8.46535251641083E-6</v>
      </c>
      <c r="X258" s="15">
        <v>0.36934714299534199</v>
      </c>
      <c r="Y258" s="15">
        <v>1.6377182335923001E-5</v>
      </c>
      <c r="Z258" s="24">
        <v>1.75989849871378E-2</v>
      </c>
      <c r="AA258" s="25">
        <v>50162.275760954297</v>
      </c>
      <c r="AB258" s="25">
        <v>647.31052329472402</v>
      </c>
      <c r="AC258" s="25">
        <v>63882.077644005403</v>
      </c>
      <c r="AD258" s="12">
        <v>1.10382925053713E-2</v>
      </c>
      <c r="AE258" s="12">
        <v>7.4874614033650505E-2</v>
      </c>
      <c r="AF258" s="12">
        <v>0.12928301062699701</v>
      </c>
      <c r="AG258" s="12">
        <v>4.7142538823163197E-3</v>
      </c>
      <c r="AH258" s="12">
        <v>0.10449429856669799</v>
      </c>
      <c r="AI258" s="12">
        <v>1.1293037968696301E-2</v>
      </c>
      <c r="AJ258" s="12">
        <v>1.0316900332355101E-3</v>
      </c>
      <c r="AK258" s="12">
        <v>6.5070387791034995E-2</v>
      </c>
      <c r="AL258" s="12">
        <v>1.01151271337313E-2</v>
      </c>
      <c r="AM258">
        <v>6</v>
      </c>
      <c r="AN258">
        <v>4</v>
      </c>
      <c r="AO258">
        <v>191201</v>
      </c>
      <c r="AP258">
        <v>974731</v>
      </c>
      <c r="AR258" s="227">
        <v>85</v>
      </c>
      <c r="AS258" s="16">
        <v>1.1000000000000001</v>
      </c>
      <c r="AU258" s="14">
        <f t="shared" si="93"/>
        <v>0.78390180169184698</v>
      </c>
      <c r="AV258" s="14">
        <f t="shared" si="94"/>
        <v>0.75867584515940134</v>
      </c>
      <c r="AW258" s="14"/>
      <c r="AY258" s="245">
        <f t="shared" si="91"/>
        <v>5.6119671855646409</v>
      </c>
      <c r="AZ258" s="13">
        <f t="shared" si="91"/>
        <v>6.2361140260687842</v>
      </c>
      <c r="BA258" s="13">
        <f t="shared" si="91"/>
        <v>6.3698597776053862</v>
      </c>
      <c r="BB258" s="13">
        <f t="shared" si="91"/>
        <v>6.7710970322151933</v>
      </c>
      <c r="BC258" s="3">
        <f t="shared" si="92"/>
        <v>19150.496789730783</v>
      </c>
      <c r="BD258" s="3">
        <f t="shared" si="95"/>
        <v>42.800958830587277</v>
      </c>
      <c r="BE258" s="3">
        <f t="shared" si="96"/>
        <v>5.4745010008878241</v>
      </c>
      <c r="BF258" s="13">
        <f t="shared" si="97"/>
        <v>2.2658594562550873</v>
      </c>
      <c r="BG258" t="s">
        <v>789</v>
      </c>
      <c r="BI258" s="100">
        <v>75</v>
      </c>
      <c r="BJ258" s="11"/>
      <c r="BK258" s="11"/>
      <c r="BL258" s="11"/>
      <c r="BN258" s="99"/>
    </row>
    <row r="259" spans="1:66" x14ac:dyDescent="0.2">
      <c r="A259" t="s">
        <v>279</v>
      </c>
      <c r="B259" t="s">
        <v>735</v>
      </c>
      <c r="C259" t="s">
        <v>736</v>
      </c>
      <c r="D259" s="28">
        <v>45749</v>
      </c>
      <c r="E259" s="29">
        <v>0.55902777777777779</v>
      </c>
      <c r="F259" s="16">
        <v>1600</v>
      </c>
      <c r="G259" s="16">
        <v>2418</v>
      </c>
      <c r="H259">
        <v>750</v>
      </c>
      <c r="I259">
        <v>36</v>
      </c>
      <c r="J259">
        <v>2001</v>
      </c>
      <c r="K259">
        <v>50</v>
      </c>
      <c r="L259">
        <v>15</v>
      </c>
      <c r="M259">
        <v>400</v>
      </c>
      <c r="N259">
        <v>80</v>
      </c>
      <c r="O259">
        <v>400</v>
      </c>
      <c r="P259" s="22">
        <v>3.07</v>
      </c>
      <c r="Q259" s="22">
        <v>3.07</v>
      </c>
      <c r="R259" s="16">
        <v>1</v>
      </c>
      <c r="S259" s="16">
        <v>-22</v>
      </c>
      <c r="T259" s="16">
        <v>-16</v>
      </c>
      <c r="U259" s="15">
        <v>0.77154698396590804</v>
      </c>
      <c r="V259" s="15">
        <v>6.2168687324206003E-3</v>
      </c>
      <c r="W259" s="15">
        <v>7.8161311892927896E-6</v>
      </c>
      <c r="X259" s="15">
        <v>0.32978237750690198</v>
      </c>
      <c r="Y259" s="15">
        <v>1.03697600912149E-5</v>
      </c>
      <c r="Z259" s="24">
        <v>1.8389955336115101E-2</v>
      </c>
      <c r="AA259" s="25">
        <v>51504.919753877599</v>
      </c>
      <c r="AB259" s="25">
        <v>415.004273062067</v>
      </c>
      <c r="AC259" s="25">
        <v>66796.541239656406</v>
      </c>
      <c r="AD259" s="12">
        <v>1.39103243077696E-2</v>
      </c>
      <c r="AE259" s="12">
        <v>1.8520527336531801E-2</v>
      </c>
      <c r="AF259" s="12">
        <v>0.15583484387943</v>
      </c>
      <c r="AG259" s="12">
        <v>5.2664645170761998E-3</v>
      </c>
      <c r="AH259" s="12">
        <v>0.104897425501668</v>
      </c>
      <c r="AI259" s="12">
        <v>1.52790465302082E-2</v>
      </c>
      <c r="AJ259" s="12">
        <v>1.25969255300449E-3</v>
      </c>
      <c r="AK259" s="12">
        <v>1.19770193758522E-2</v>
      </c>
      <c r="AL259" s="12">
        <v>1.4778876296240201E-2</v>
      </c>
      <c r="AM259">
        <v>6</v>
      </c>
      <c r="AN259">
        <v>4</v>
      </c>
      <c r="AO259">
        <v>191201</v>
      </c>
      <c r="AP259">
        <v>974731</v>
      </c>
      <c r="AR259" s="227">
        <v>85</v>
      </c>
      <c r="AS259" s="16">
        <v>1.1000000000000001</v>
      </c>
      <c r="AU259" s="14">
        <f t="shared" si="93"/>
        <v>0.76979913629644836</v>
      </c>
      <c r="AV259" s="14">
        <f t="shared" si="94"/>
        <v>0.46473694451151054</v>
      </c>
      <c r="AW259" s="14"/>
      <c r="AY259" s="245">
        <f t="shared" si="91"/>
        <v>5.5110059487653835</v>
      </c>
      <c r="AZ259" s="13">
        <f t="shared" si="91"/>
        <v>6.1239241710545569</v>
      </c>
      <c r="BA259" s="13">
        <f t="shared" si="91"/>
        <v>6.2552637901165218</v>
      </c>
      <c r="BB259" s="13">
        <f t="shared" si="91"/>
        <v>6.64928264730242</v>
      </c>
      <c r="BC259" s="3">
        <f t="shared" si="92"/>
        <v>11730.890630987542</v>
      </c>
      <c r="BD259" s="3">
        <f t="shared" si="95"/>
        <v>27.100856889992105</v>
      </c>
      <c r="BE259" s="3">
        <f t="shared" si="96"/>
        <v>5.0546528258454533</v>
      </c>
      <c r="BF259" s="13">
        <f t="shared" si="97"/>
        <v>2.0231387537488619</v>
      </c>
      <c r="BG259" t="s">
        <v>789</v>
      </c>
      <c r="BI259" s="100">
        <v>75</v>
      </c>
      <c r="BJ259" s="11"/>
      <c r="BK259" s="11"/>
      <c r="BL259" s="11"/>
      <c r="BN259" s="99"/>
    </row>
    <row r="260" spans="1:66" x14ac:dyDescent="0.2">
      <c r="A260" t="s">
        <v>279</v>
      </c>
      <c r="B260" t="s">
        <v>737</v>
      </c>
      <c r="C260" t="s">
        <v>738</v>
      </c>
      <c r="D260" s="28">
        <v>45749</v>
      </c>
      <c r="E260" s="29">
        <v>0.56527777777777777</v>
      </c>
      <c r="F260" s="16">
        <v>794</v>
      </c>
      <c r="G260" s="16">
        <v>2286</v>
      </c>
      <c r="H260">
        <v>750</v>
      </c>
      <c r="I260">
        <v>36</v>
      </c>
      <c r="J260">
        <v>2001</v>
      </c>
      <c r="K260">
        <v>50</v>
      </c>
      <c r="L260">
        <v>15</v>
      </c>
      <c r="M260">
        <v>400</v>
      </c>
      <c r="N260">
        <v>80</v>
      </c>
      <c r="O260">
        <v>400</v>
      </c>
      <c r="P260" s="22">
        <v>3.07</v>
      </c>
      <c r="Q260" s="22">
        <v>3.07</v>
      </c>
      <c r="R260" s="16">
        <v>-17</v>
      </c>
      <c r="S260" s="16">
        <v>-15</v>
      </c>
      <c r="T260" s="16">
        <v>-20</v>
      </c>
      <c r="U260" s="15">
        <v>0.755285520918477</v>
      </c>
      <c r="V260" s="15">
        <v>6.1206418965013597E-3</v>
      </c>
      <c r="W260" s="15">
        <v>6.8738705368884302E-6</v>
      </c>
      <c r="X260" s="15">
        <v>0.33913926368859698</v>
      </c>
      <c r="Y260" s="15">
        <v>1.06265517298832E-5</v>
      </c>
      <c r="Z260" s="24">
        <v>1.9319649669706E-2</v>
      </c>
      <c r="AA260" s="25">
        <v>50521.690091795499</v>
      </c>
      <c r="AB260" s="25">
        <v>409.30415542491897</v>
      </c>
      <c r="AC260" s="25">
        <v>66920.690319229194</v>
      </c>
      <c r="AD260" s="12">
        <v>1.1025188841699901E-2</v>
      </c>
      <c r="AE260" s="12">
        <v>1.8955827996601601E-2</v>
      </c>
      <c r="AF260" s="12">
        <v>0.17751700154667199</v>
      </c>
      <c r="AG260" s="12">
        <v>4.9012580244776199E-3</v>
      </c>
      <c r="AH260" s="12">
        <v>0.1078637478874</v>
      </c>
      <c r="AI260" s="12">
        <v>6.0229343410321398E-3</v>
      </c>
      <c r="AJ260" s="12">
        <v>2.5839576853664498E-3</v>
      </c>
      <c r="AK260" s="12">
        <v>7.6309101365108004E-3</v>
      </c>
      <c r="AL260" s="12">
        <v>1.3513646805562E-2</v>
      </c>
      <c r="AM260">
        <v>6</v>
      </c>
      <c r="AN260">
        <v>4</v>
      </c>
      <c r="AO260">
        <v>191201</v>
      </c>
      <c r="AP260">
        <v>974731</v>
      </c>
      <c r="AR260" s="227">
        <v>85</v>
      </c>
      <c r="AS260" s="16">
        <v>1.1000000000000001</v>
      </c>
      <c r="AU260" s="14">
        <f t="shared" si="93"/>
        <v>0.75367856863399496</v>
      </c>
      <c r="AV260" s="14">
        <f t="shared" si="94"/>
        <v>0.45748648901895478</v>
      </c>
      <c r="AW260" s="14"/>
      <c r="AY260" s="245">
        <f t="shared" si="91"/>
        <v>5.3955985131157762</v>
      </c>
      <c r="AZ260" s="13">
        <f t="shared" si="91"/>
        <v>5.9956814525264841</v>
      </c>
      <c r="BA260" s="13">
        <f t="shared" si="91"/>
        <v>6.1242706538287779</v>
      </c>
      <c r="BB260" s="13">
        <f t="shared" si="91"/>
        <v>6.5100382577356628</v>
      </c>
      <c r="BC260" s="3">
        <f t="shared" si="92"/>
        <v>11547.874622872638</v>
      </c>
      <c r="BD260" s="3">
        <f t="shared" si="95"/>
        <v>27.771969180814718</v>
      </c>
      <c r="BE260" s="3">
        <f t="shared" si="96"/>
        <v>4.4452975893464588</v>
      </c>
      <c r="BF260" s="13">
        <f t="shared" si="97"/>
        <v>2.0805410903798065</v>
      </c>
      <c r="BG260" t="s">
        <v>789</v>
      </c>
      <c r="BI260" s="100">
        <v>75</v>
      </c>
      <c r="BJ260" s="11"/>
      <c r="BK260" s="11"/>
      <c r="BL260" s="11"/>
      <c r="BN260" s="99"/>
    </row>
    <row r="261" spans="1:66" x14ac:dyDescent="0.2">
      <c r="A261" t="s">
        <v>279</v>
      </c>
      <c r="B261" t="s">
        <v>739</v>
      </c>
      <c r="C261" t="s">
        <v>740</v>
      </c>
      <c r="D261" s="28">
        <v>45749</v>
      </c>
      <c r="E261" s="29">
        <v>0.57222222222222219</v>
      </c>
      <c r="F261" s="16">
        <v>1149</v>
      </c>
      <c r="G261" s="16">
        <v>344</v>
      </c>
      <c r="H261">
        <v>750</v>
      </c>
      <c r="I261">
        <v>36</v>
      </c>
      <c r="J261">
        <v>2001</v>
      </c>
      <c r="K261">
        <v>50</v>
      </c>
      <c r="L261">
        <v>15</v>
      </c>
      <c r="M261">
        <v>400</v>
      </c>
      <c r="N261">
        <v>80</v>
      </c>
      <c r="O261">
        <v>400</v>
      </c>
      <c r="P261" s="22">
        <v>3.07</v>
      </c>
      <c r="Q261" s="22">
        <v>3.07</v>
      </c>
      <c r="R261" s="16">
        <v>-14</v>
      </c>
      <c r="S261" s="16">
        <v>6</v>
      </c>
      <c r="T261" s="16">
        <v>-15</v>
      </c>
      <c r="U261" s="15">
        <v>0.75134479321212799</v>
      </c>
      <c r="V261" s="15">
        <v>6.3456446715120197E-3</v>
      </c>
      <c r="W261" s="15">
        <v>9.0212080457870702E-6</v>
      </c>
      <c r="X261" s="15">
        <v>0.39094324898017402</v>
      </c>
      <c r="Y261" s="15">
        <v>1.2057704559132301E-5</v>
      </c>
      <c r="Z261" s="24">
        <v>1.85991614996079E-2</v>
      </c>
      <c r="AA261" s="25">
        <v>49349.385982562497</v>
      </c>
      <c r="AB261" s="25">
        <v>416.72930755969497</v>
      </c>
      <c r="AC261" s="25">
        <v>65705.054543917198</v>
      </c>
      <c r="AD261" s="12">
        <v>1.1063784963837101E-2</v>
      </c>
      <c r="AE261" s="12">
        <v>1.6774816804794201E-2</v>
      </c>
      <c r="AF261" s="12">
        <v>0.14985522427966499</v>
      </c>
      <c r="AG261" s="12">
        <v>4.1509741906609696E-3</v>
      </c>
      <c r="AH261" s="12">
        <v>0.21241999932729699</v>
      </c>
      <c r="AI261" s="12">
        <v>6.1377086134734998E-3</v>
      </c>
      <c r="AJ261" s="12">
        <v>1.36201992686588E-3</v>
      </c>
      <c r="AK261" s="12">
        <v>7.6391411280976301E-3</v>
      </c>
      <c r="AL261" s="12">
        <v>1.0946126465137601E-2</v>
      </c>
      <c r="AM261">
        <v>6</v>
      </c>
      <c r="AN261">
        <v>4</v>
      </c>
      <c r="AO261">
        <v>191201</v>
      </c>
      <c r="AP261">
        <v>974731</v>
      </c>
      <c r="AR261" s="227">
        <v>85</v>
      </c>
      <c r="AS261" s="16">
        <v>1.1000000000000001</v>
      </c>
      <c r="AU261" s="14">
        <f t="shared" si="93"/>
        <v>0.74978076381679626</v>
      </c>
      <c r="AV261" s="14">
        <f t="shared" si="94"/>
        <v>0.47442618050247032</v>
      </c>
      <c r="AW261" s="14"/>
      <c r="AY261" s="245">
        <f t="shared" si="91"/>
        <v>5.3676940578859949</v>
      </c>
      <c r="AZ261" s="13">
        <f t="shared" si="91"/>
        <v>5.9646735440882708</v>
      </c>
      <c r="BA261" s="13">
        <f t="shared" si="91"/>
        <v>6.0925977197030434</v>
      </c>
      <c r="BB261" s="13">
        <f t="shared" si="91"/>
        <v>6.476370246547364</v>
      </c>
      <c r="BC261" s="3">
        <f t="shared" si="92"/>
        <v>11975.46633999912</v>
      </c>
      <c r="BD261" s="3">
        <f t="shared" si="95"/>
        <v>31.512216560891105</v>
      </c>
      <c r="BE261" s="3">
        <f t="shared" si="96"/>
        <v>5.8339699829556206</v>
      </c>
      <c r="BF261" s="13">
        <f t="shared" si="97"/>
        <v>2.3983465808803777</v>
      </c>
      <c r="BG261" t="s">
        <v>789</v>
      </c>
      <c r="BI261" s="100">
        <v>75</v>
      </c>
      <c r="BJ261" s="11"/>
      <c r="BK261" s="11"/>
      <c r="BL261" s="11"/>
      <c r="BN261" s="99"/>
    </row>
    <row r="262" spans="1:66" x14ac:dyDescent="0.2">
      <c r="A262" t="s">
        <v>279</v>
      </c>
      <c r="B262" t="s">
        <v>741</v>
      </c>
      <c r="C262" t="s">
        <v>742</v>
      </c>
      <c r="D262" s="28">
        <v>45749</v>
      </c>
      <c r="E262" s="29">
        <v>0.57847222222222228</v>
      </c>
      <c r="F262" s="16">
        <v>2089</v>
      </c>
      <c r="G262" s="16">
        <v>576</v>
      </c>
      <c r="H262">
        <v>750</v>
      </c>
      <c r="I262">
        <v>36</v>
      </c>
      <c r="J262">
        <v>2001</v>
      </c>
      <c r="K262">
        <v>50</v>
      </c>
      <c r="L262">
        <v>15</v>
      </c>
      <c r="M262">
        <v>400</v>
      </c>
      <c r="N262">
        <v>80</v>
      </c>
      <c r="O262">
        <v>400</v>
      </c>
      <c r="P262" s="22">
        <v>3.07</v>
      </c>
      <c r="Q262" s="22">
        <v>3.07</v>
      </c>
      <c r="R262" s="16">
        <v>5</v>
      </c>
      <c r="S262" s="16">
        <v>4</v>
      </c>
      <c r="T262" s="16">
        <v>-16</v>
      </c>
      <c r="U262" s="15">
        <v>0.76596496689494697</v>
      </c>
      <c r="V262" s="15">
        <v>6.4700492974178502E-3</v>
      </c>
      <c r="W262" s="15">
        <v>7.5564567905268398E-6</v>
      </c>
      <c r="X262" s="15">
        <v>0.39771575475362603</v>
      </c>
      <c r="Y262" s="15">
        <v>9.2076568355822998E-6</v>
      </c>
      <c r="Z262" s="24">
        <v>1.75692894534689E-2</v>
      </c>
      <c r="AA262" s="25">
        <v>49295.624523321698</v>
      </c>
      <c r="AB262" s="25">
        <v>416.25429830364197</v>
      </c>
      <c r="AC262" s="25">
        <v>64390.963125641501</v>
      </c>
      <c r="AD262" s="12">
        <v>1.33839503446786E-2</v>
      </c>
      <c r="AE262" s="12">
        <v>2.2488344567535502E-2</v>
      </c>
      <c r="AF262" s="12">
        <v>0.206928726205512</v>
      </c>
      <c r="AG262" s="12">
        <v>5.4868457764555203E-3</v>
      </c>
      <c r="AH262" s="12">
        <v>0.24210536625193901</v>
      </c>
      <c r="AI262" s="12">
        <v>5.9742485450300998E-3</v>
      </c>
      <c r="AJ262" s="12">
        <v>9.3228469074798899E-4</v>
      </c>
      <c r="AK262" s="12">
        <v>1.00828027979682E-2</v>
      </c>
      <c r="AL262" s="12">
        <v>1.29395253774041E-2</v>
      </c>
      <c r="AM262">
        <v>6</v>
      </c>
      <c r="AN262">
        <v>4</v>
      </c>
      <c r="AO262">
        <v>191201</v>
      </c>
      <c r="AP262">
        <v>974731</v>
      </c>
      <c r="AR262" s="227">
        <v>85</v>
      </c>
      <c r="AS262" s="16">
        <v>1.1000000000000001</v>
      </c>
      <c r="AU262" s="14">
        <f t="shared" si="93"/>
        <v>0.76424737470226234</v>
      </c>
      <c r="AV262" s="14">
        <f t="shared" si="94"/>
        <v>0.4835550030835627</v>
      </c>
      <c r="AW262" s="14"/>
      <c r="AY262" s="245">
        <f t="shared" si="91"/>
        <v>5.4712607870354226</v>
      </c>
      <c r="AZ262" s="13">
        <f t="shared" si="91"/>
        <v>6.0797586668138823</v>
      </c>
      <c r="BA262" s="13">
        <f t="shared" si="91"/>
        <v>6.210151069623552</v>
      </c>
      <c r="BB262" s="13">
        <f t="shared" si="91"/>
        <v>6.6013282780525619</v>
      </c>
      <c r="BC262" s="3">
        <f t="shared" si="92"/>
        <v>12205.896092901694</v>
      </c>
      <c r="BD262" s="3">
        <f t="shared" si="95"/>
        <v>24.063757309552027</v>
      </c>
      <c r="BE262" s="3">
        <f t="shared" si="96"/>
        <v>4.8867226949745577</v>
      </c>
      <c r="BF262" s="13">
        <f t="shared" si="97"/>
        <v>2.439894340326596</v>
      </c>
      <c r="BG262" t="s">
        <v>789</v>
      </c>
      <c r="BI262" s="100">
        <v>75</v>
      </c>
      <c r="BJ262" s="11"/>
      <c r="BK262" s="11"/>
      <c r="BL262" s="11"/>
      <c r="BN262" s="99"/>
    </row>
    <row r="263" spans="1:66" x14ac:dyDescent="0.2">
      <c r="D263" s="28"/>
      <c r="E263" s="29"/>
      <c r="U263" s="15"/>
      <c r="V263" s="15"/>
      <c r="W263" s="15"/>
      <c r="X263" s="15"/>
      <c r="Y263" s="15"/>
      <c r="Z263" s="24"/>
      <c r="AA263" s="25"/>
      <c r="AB263" s="25"/>
      <c r="AC263" s="25"/>
      <c r="AM263"/>
      <c r="AN263"/>
      <c r="AO263"/>
      <c r="AP263"/>
      <c r="AR263" s="227"/>
      <c r="AS263" s="16"/>
      <c r="AU263" s="14"/>
      <c r="AV263" s="14"/>
      <c r="AW263" s="14"/>
      <c r="AY263" s="245"/>
      <c r="AZ263" s="13"/>
      <c r="BA263" s="13"/>
      <c r="BB263" s="13"/>
      <c r="BC263" s="3"/>
      <c r="BD263" s="3"/>
      <c r="BE263" s="3"/>
      <c r="BF263" s="13"/>
      <c r="BI263" s="100"/>
      <c r="BJ263" s="11"/>
      <c r="BK263" s="11"/>
      <c r="BL263" s="11"/>
      <c r="BN263" s="99"/>
    </row>
    <row r="264" spans="1:66" x14ac:dyDescent="0.2">
      <c r="A264" t="s">
        <v>279</v>
      </c>
      <c r="B264" t="s">
        <v>743</v>
      </c>
      <c r="C264" t="s">
        <v>744</v>
      </c>
      <c r="D264" s="28">
        <v>45749</v>
      </c>
      <c r="E264" s="29">
        <v>0.5854166666666667</v>
      </c>
      <c r="F264" s="16">
        <v>-2086</v>
      </c>
      <c r="G264" s="16">
        <v>-1052</v>
      </c>
      <c r="H264">
        <v>750</v>
      </c>
      <c r="I264">
        <v>36</v>
      </c>
      <c r="J264">
        <v>2001</v>
      </c>
      <c r="K264">
        <v>50</v>
      </c>
      <c r="L264">
        <v>15</v>
      </c>
      <c r="M264">
        <v>400</v>
      </c>
      <c r="N264">
        <v>80</v>
      </c>
      <c r="O264">
        <v>400</v>
      </c>
      <c r="P264" s="22">
        <v>3.07</v>
      </c>
      <c r="Q264" s="22">
        <v>3.06</v>
      </c>
      <c r="R264" s="16">
        <v>9</v>
      </c>
      <c r="S264" s="16">
        <v>6</v>
      </c>
      <c r="T264" s="16">
        <v>-11</v>
      </c>
      <c r="U264" s="15">
        <v>0.429694648665775</v>
      </c>
      <c r="V264" s="15">
        <v>6.8509978429449597E-3</v>
      </c>
      <c r="W264" s="15">
        <v>1.8473735537192701E-5</v>
      </c>
      <c r="X264" s="15">
        <v>4.4443639738170497E-2</v>
      </c>
      <c r="Y264" s="15">
        <v>5.7421804451531901E-6</v>
      </c>
      <c r="Z264" s="24">
        <v>1.9841605955543299E-2</v>
      </c>
      <c r="AA264" s="25">
        <v>30337.020911899599</v>
      </c>
      <c r="AB264" s="25">
        <v>484.10582300837098</v>
      </c>
      <c r="AC264" s="25">
        <v>70629.443423418605</v>
      </c>
      <c r="AD264" s="12">
        <v>9.8001969552697302E-3</v>
      </c>
      <c r="AE264" s="12">
        <v>1.13589539669807E-2</v>
      </c>
      <c r="AF264" s="12">
        <v>0.15917301266060099</v>
      </c>
      <c r="AG264" s="12">
        <v>2.9349734916250202E-3</v>
      </c>
      <c r="AH264" s="12">
        <v>0.13939817437980101</v>
      </c>
      <c r="AI264" s="12">
        <v>1.1366208330732701E-2</v>
      </c>
      <c r="AJ264" s="12">
        <v>4.30654667945163E-3</v>
      </c>
      <c r="AK264" s="12">
        <v>2.5104588721378801E-2</v>
      </c>
      <c r="AL264" s="12">
        <v>1.3719493299074801E-2</v>
      </c>
      <c r="AM264">
        <v>6</v>
      </c>
      <c r="AN264">
        <v>4</v>
      </c>
      <c r="AO264">
        <v>191201</v>
      </c>
      <c r="AP264">
        <v>974731</v>
      </c>
      <c r="AR264" s="227">
        <v>85</v>
      </c>
      <c r="AS264" s="16">
        <v>1.1000000000000001</v>
      </c>
      <c r="AU264" s="14">
        <f>(AA264-AR264)/AC264</f>
        <v>0.42832025067139262</v>
      </c>
      <c r="AV264" s="14">
        <f>(AB264-AS264)/AC264*BI264</f>
        <v>0.51289426859077514</v>
      </c>
      <c r="AW264" s="14"/>
      <c r="AY264" s="245">
        <f t="shared" si="91"/>
        <v>3.0663524264045288</v>
      </c>
      <c r="AZ264" s="13">
        <f t="shared" si="91"/>
        <v>3.4073833190539915</v>
      </c>
      <c r="BA264" s="13">
        <f t="shared" si="91"/>
        <v>3.4804613674788758</v>
      </c>
      <c r="BB264" s="13">
        <f t="shared" si="91"/>
        <v>3.6996955127535305</v>
      </c>
      <c r="BC264" s="3">
        <f t="shared" si="92"/>
        <v>12946.47787561402</v>
      </c>
      <c r="BD264" s="3">
        <f>Y264/Y$66*BL$66/$BI$66*$BI264</f>
        <v>15.006905570789909</v>
      </c>
      <c r="BE264" s="3">
        <f>W264/W$66*BM$66/$BI$66*$BI264</f>
        <v>11.946872087422271</v>
      </c>
      <c r="BF264" s="13">
        <f>$X264/X$10*BN$10/$BI$10*$BI264</f>
        <v>0.27265146971069981</v>
      </c>
      <c r="BG264" t="s">
        <v>789</v>
      </c>
      <c r="BI264" s="100">
        <v>75</v>
      </c>
      <c r="BJ264" s="11"/>
      <c r="BK264" s="11"/>
      <c r="BL264" s="11"/>
      <c r="BN264" s="99"/>
    </row>
    <row r="265" spans="1:66" x14ac:dyDescent="0.2">
      <c r="A265" t="s">
        <v>279</v>
      </c>
      <c r="B265" t="s">
        <v>745</v>
      </c>
      <c r="C265" t="s">
        <v>746</v>
      </c>
      <c r="D265" s="28">
        <v>45749</v>
      </c>
      <c r="E265" s="29">
        <v>0.59166666666666667</v>
      </c>
      <c r="F265" s="16">
        <v>-2667</v>
      </c>
      <c r="G265" s="16">
        <v>-2157</v>
      </c>
      <c r="H265">
        <v>750</v>
      </c>
      <c r="I265">
        <v>36</v>
      </c>
      <c r="J265">
        <v>2001</v>
      </c>
      <c r="K265">
        <v>50</v>
      </c>
      <c r="L265">
        <v>15</v>
      </c>
      <c r="M265">
        <v>400</v>
      </c>
      <c r="N265">
        <v>80</v>
      </c>
      <c r="O265">
        <v>400</v>
      </c>
      <c r="P265" s="22">
        <v>3.06</v>
      </c>
      <c r="Q265" s="22">
        <v>3.06</v>
      </c>
      <c r="R265" s="16">
        <v>-7</v>
      </c>
      <c r="S265" s="16">
        <v>24</v>
      </c>
      <c r="T265" s="16">
        <v>-11</v>
      </c>
      <c r="U265" s="15">
        <v>0.43193934973743298</v>
      </c>
      <c r="V265" s="15">
        <v>5.8949720537453797E-3</v>
      </c>
      <c r="W265" s="15">
        <v>1.8159622748961299E-5</v>
      </c>
      <c r="X265" s="15">
        <v>4.9357841322942402E-2</v>
      </c>
      <c r="Y265" s="15">
        <v>2.5519928732906201E-6</v>
      </c>
      <c r="Z265" s="24">
        <v>1.92715811793331E-2</v>
      </c>
      <c r="AA265" s="25">
        <v>28760.823881305401</v>
      </c>
      <c r="AB265" s="25">
        <v>392.50382137311101</v>
      </c>
      <c r="AC265" s="25">
        <v>66619.970443393104</v>
      </c>
      <c r="AD265" s="12">
        <v>1.0984560317705E-2</v>
      </c>
      <c r="AE265" s="12">
        <v>1.35534662146023E-2</v>
      </c>
      <c r="AF265" s="12">
        <v>0.110212035333796</v>
      </c>
      <c r="AG265" s="12">
        <v>8.9895749899180002E-3</v>
      </c>
      <c r="AH265" s="12">
        <v>0.204766318334966</v>
      </c>
      <c r="AI265" s="12">
        <v>2.9049378925132999E-2</v>
      </c>
      <c r="AJ265" s="12">
        <v>5.4368031215252799E-3</v>
      </c>
      <c r="AK265" s="12">
        <v>8.0400331240352702E-3</v>
      </c>
      <c r="AL265" s="12">
        <v>1.60012899781047E-2</v>
      </c>
      <c r="AM265">
        <v>6</v>
      </c>
      <c r="AN265">
        <v>4</v>
      </c>
      <c r="AO265">
        <v>191201</v>
      </c>
      <c r="AP265">
        <v>974731</v>
      </c>
      <c r="AR265" s="227">
        <v>85</v>
      </c>
      <c r="AS265" s="16">
        <v>1.1000000000000001</v>
      </c>
      <c r="AU265" s="14">
        <f>(AA265-AR265)/AC265</f>
        <v>0.43043885625363959</v>
      </c>
      <c r="AV265" s="14">
        <f>(AB265-AS265)/AC265*BI265</f>
        <v>0.44063794095985781</v>
      </c>
      <c r="AW265" s="14"/>
      <c r="AY265" s="245">
        <f t="shared" si="91"/>
        <v>3.0815195621108935</v>
      </c>
      <c r="AZ265" s="13">
        <f t="shared" si="91"/>
        <v>3.4242372999462964</v>
      </c>
      <c r="BA265" s="13">
        <f t="shared" si="91"/>
        <v>3.4976768151967392</v>
      </c>
      <c r="BB265" s="13">
        <f t="shared" si="91"/>
        <v>3.7179953609480703</v>
      </c>
      <c r="BC265" s="3">
        <f t="shared" si="92"/>
        <v>11122.583548198223</v>
      </c>
      <c r="BD265" s="3">
        <f>Y265/Y$66*BL$66/$BI$66*$BI265</f>
        <v>6.6695075908189185</v>
      </c>
      <c r="BE265" s="3">
        <f>W265/W$66*BM$66/$BI$66*$BI265</f>
        <v>11.743736923206622</v>
      </c>
      <c r="BF265" s="13">
        <f>$X265/X$10*BN$10/$BI$10*$BI265</f>
        <v>0.30279896196012435</v>
      </c>
      <c r="BG265" t="s">
        <v>789</v>
      </c>
      <c r="BI265" s="100">
        <v>75</v>
      </c>
      <c r="BJ265" s="11"/>
      <c r="BK265" s="11"/>
      <c r="BL265" s="11"/>
      <c r="BN265" s="99"/>
    </row>
    <row r="266" spans="1:66" x14ac:dyDescent="0.2">
      <c r="A266" t="s">
        <v>279</v>
      </c>
      <c r="B266" t="s">
        <v>747</v>
      </c>
      <c r="C266" t="s">
        <v>748</v>
      </c>
      <c r="D266" s="28">
        <v>45749</v>
      </c>
      <c r="E266" s="29">
        <v>0.59791666666666665</v>
      </c>
      <c r="F266" s="16">
        <v>-1776</v>
      </c>
      <c r="G266" s="16">
        <v>-2136</v>
      </c>
      <c r="H266">
        <v>750</v>
      </c>
      <c r="I266">
        <v>36</v>
      </c>
      <c r="J266">
        <v>2001</v>
      </c>
      <c r="K266">
        <v>50</v>
      </c>
      <c r="L266">
        <v>15</v>
      </c>
      <c r="M266">
        <v>400</v>
      </c>
      <c r="N266">
        <v>80</v>
      </c>
      <c r="O266">
        <v>400</v>
      </c>
      <c r="P266" s="22">
        <v>3.06</v>
      </c>
      <c r="Q266" s="22">
        <v>3.07</v>
      </c>
      <c r="R266" s="16">
        <v>12</v>
      </c>
      <c r="S266" s="16">
        <v>28</v>
      </c>
      <c r="T266" s="16">
        <v>-11</v>
      </c>
      <c r="U266" s="15">
        <v>0.45549483365955901</v>
      </c>
      <c r="V266" s="15">
        <v>6.1725611928351402E-3</v>
      </c>
      <c r="W266" s="15">
        <v>2.2414364305636401E-5</v>
      </c>
      <c r="X266" s="15">
        <v>5.2082070914926601E-2</v>
      </c>
      <c r="Y266" s="15">
        <v>4.8543368315873103E-6</v>
      </c>
      <c r="Z266" s="24">
        <v>1.8636100904381898E-2</v>
      </c>
      <c r="AA266" s="25">
        <v>28873.028332950402</v>
      </c>
      <c r="AB266" s="25">
        <v>391.27879718748301</v>
      </c>
      <c r="AC266" s="25">
        <v>63423.176187833298</v>
      </c>
      <c r="AD266" s="12">
        <v>1.1577952266948599E-2</v>
      </c>
      <c r="AE266" s="12">
        <v>1.1477968534902299E-2</v>
      </c>
      <c r="AF266" s="12">
        <v>9.6809912111629606E-2</v>
      </c>
      <c r="AG266" s="12">
        <v>3.1407992997187699E-3</v>
      </c>
      <c r="AH266" s="12">
        <v>0.13036579204232501</v>
      </c>
      <c r="AI266" s="12">
        <v>1.73434469333252E-2</v>
      </c>
      <c r="AJ266" s="12">
        <v>4.1436038053077303E-3</v>
      </c>
      <c r="AK266" s="12">
        <v>5.67413543195785E-3</v>
      </c>
      <c r="AL266" s="12">
        <v>1.58541458905226E-2</v>
      </c>
      <c r="AM266">
        <v>6</v>
      </c>
      <c r="AN266">
        <v>4</v>
      </c>
      <c r="AO266">
        <v>191201</v>
      </c>
      <c r="AP266">
        <v>974731</v>
      </c>
      <c r="AR266" s="227">
        <v>85</v>
      </c>
      <c r="AS266" s="16">
        <v>1.1000000000000001</v>
      </c>
      <c r="AU266" s="14">
        <f>(AA266-AR266)/AC266</f>
        <v>0.45390392066919089</v>
      </c>
      <c r="AV266" s="14">
        <f>(AB266-AS266)/AC266*BI266</f>
        <v>0.46139931091427949</v>
      </c>
      <c r="AW266" s="14"/>
      <c r="AY266" s="245">
        <f t="shared" si="91"/>
        <v>3.2495063829384847</v>
      </c>
      <c r="AZ266" s="13">
        <f t="shared" si="91"/>
        <v>3.6109071315611878</v>
      </c>
      <c r="BA266" s="13">
        <f t="shared" si="91"/>
        <v>3.6883501491231949</v>
      </c>
      <c r="BB266" s="13">
        <f t="shared" si="91"/>
        <v>3.9206792018092185</v>
      </c>
      <c r="BC266" s="3">
        <f t="shared" si="92"/>
        <v>11646.642078859668</v>
      </c>
      <c r="BD266" s="3">
        <f>Y266/Y$66*BL$66/$BI$66*$BI266</f>
        <v>12.686570047085098</v>
      </c>
      <c r="BE266" s="3">
        <f>W266/W$66*BM$66/$BI$66*$BI266</f>
        <v>14.495256941467186</v>
      </c>
      <c r="BF266" s="13">
        <f>$X266/X$10*BN$10/$BI$10*$BI266</f>
        <v>0.31951148160207321</v>
      </c>
      <c r="BG266" t="s">
        <v>789</v>
      </c>
      <c r="BI266" s="100">
        <v>75</v>
      </c>
      <c r="BJ266" s="11"/>
      <c r="BK266" s="11"/>
      <c r="BL266" s="11"/>
      <c r="BN266" s="99"/>
    </row>
    <row r="267" spans="1:66" x14ac:dyDescent="0.2">
      <c r="A267" t="s">
        <v>279</v>
      </c>
      <c r="B267" t="s">
        <v>749</v>
      </c>
      <c r="C267" t="s">
        <v>750</v>
      </c>
      <c r="D267" s="28">
        <v>45749</v>
      </c>
      <c r="E267" s="29">
        <v>0.60486111111111107</v>
      </c>
      <c r="F267" s="16">
        <v>-1591</v>
      </c>
      <c r="G267" s="16">
        <v>-337</v>
      </c>
      <c r="H267">
        <v>750</v>
      </c>
      <c r="I267">
        <v>36</v>
      </c>
      <c r="J267">
        <v>2001</v>
      </c>
      <c r="K267">
        <v>50</v>
      </c>
      <c r="L267">
        <v>15</v>
      </c>
      <c r="M267">
        <v>400</v>
      </c>
      <c r="N267">
        <v>80</v>
      </c>
      <c r="O267">
        <v>400</v>
      </c>
      <c r="P267" s="22">
        <v>3.07</v>
      </c>
      <c r="Q267" s="22">
        <v>3.06</v>
      </c>
      <c r="R267" s="16">
        <v>18</v>
      </c>
      <c r="S267" s="16">
        <v>-4</v>
      </c>
      <c r="T267" s="16">
        <v>-15</v>
      </c>
      <c r="U267" s="15">
        <v>0.4180036260285</v>
      </c>
      <c r="V267" s="15">
        <v>5.7548139267586604E-3</v>
      </c>
      <c r="W267" s="15">
        <v>1.9775664133183401E-5</v>
      </c>
      <c r="X267" s="15">
        <v>4.3953165870633699E-2</v>
      </c>
      <c r="Y267" s="15">
        <v>3.9676693245154096E-6</v>
      </c>
      <c r="Z267" s="24">
        <v>2.0664047179000701E-2</v>
      </c>
      <c r="AA267" s="25">
        <v>28305.846599776101</v>
      </c>
      <c r="AB267" s="25">
        <v>389.60376480484803</v>
      </c>
      <c r="AC267" s="25">
        <v>67733.1432226701</v>
      </c>
      <c r="AD267" s="12">
        <v>6.3014903164761403E-3</v>
      </c>
      <c r="AE267" s="12">
        <v>1.3724467917729501E-2</v>
      </c>
      <c r="AF267" s="12">
        <v>7.8168760159656805E-2</v>
      </c>
      <c r="AG267" s="12">
        <v>2.0344722772691298E-3</v>
      </c>
      <c r="AH267" s="12">
        <v>0.24131927578703299</v>
      </c>
      <c r="AI267" s="12">
        <v>2.9039578496126501E-2</v>
      </c>
      <c r="AJ267" s="12">
        <v>6.8104080947163897E-3</v>
      </c>
      <c r="AK267" s="12">
        <v>6.1137044972078896E-3</v>
      </c>
      <c r="AL267" s="12">
        <v>1.2967804247270001E-2</v>
      </c>
      <c r="AM267">
        <v>6</v>
      </c>
      <c r="AN267">
        <v>4</v>
      </c>
      <c r="AO267">
        <v>191201</v>
      </c>
      <c r="AP267">
        <v>974731</v>
      </c>
      <c r="AR267" s="227">
        <v>85</v>
      </c>
      <c r="AS267" s="16">
        <v>1.1000000000000001</v>
      </c>
      <c r="AU267" s="14">
        <f>(AA267-AR267)/AC267</f>
        <v>0.41664752670640359</v>
      </c>
      <c r="AV267" s="14">
        <f>(AB267-AS267)/AC267*BI267</f>
        <v>0.43018500211298721</v>
      </c>
      <c r="AW267" s="14"/>
      <c r="AY267" s="245">
        <f t="shared" si="91"/>
        <v>2.9827871842832669</v>
      </c>
      <c r="AZ267" s="13">
        <f t="shared" si="91"/>
        <v>3.3145241911844114</v>
      </c>
      <c r="BA267" s="13">
        <f t="shared" si="91"/>
        <v>3.3856106926632275</v>
      </c>
      <c r="BB267" s="13">
        <f t="shared" si="91"/>
        <v>3.5988701970996777</v>
      </c>
      <c r="BC267" s="3">
        <f t="shared" si="92"/>
        <v>10858.730450584197</v>
      </c>
      <c r="BD267" s="3">
        <f>Y267/Y$66*BL$66/$BI$66*$BI267</f>
        <v>10.369308219733952</v>
      </c>
      <c r="BE267" s="3">
        <f>W267/W$66*BM$66/$BI$66*$BI267</f>
        <v>12.788822778550424</v>
      </c>
      <c r="BF267" s="13">
        <f>$X267/X$10*BN$10/$BI$10*$BI267</f>
        <v>0.2696425257622197</v>
      </c>
      <c r="BG267" t="s">
        <v>789</v>
      </c>
      <c r="BI267" s="100">
        <v>75</v>
      </c>
      <c r="BJ267" s="11"/>
      <c r="BK267" s="11"/>
      <c r="BL267" s="11"/>
      <c r="BN267" s="99"/>
    </row>
    <row r="268" spans="1:66" x14ac:dyDescent="0.2">
      <c r="A268" t="s">
        <v>279</v>
      </c>
      <c r="B268" t="s">
        <v>751</v>
      </c>
      <c r="C268" t="s">
        <v>752</v>
      </c>
      <c r="D268" s="28">
        <v>45749</v>
      </c>
      <c r="E268" s="29">
        <v>0.61111111111111116</v>
      </c>
      <c r="F268" s="16">
        <v>-2474</v>
      </c>
      <c r="G268" s="16">
        <v>-707</v>
      </c>
      <c r="H268">
        <v>750</v>
      </c>
      <c r="I268">
        <v>36</v>
      </c>
      <c r="J268">
        <v>2001</v>
      </c>
      <c r="K268">
        <v>50</v>
      </c>
      <c r="L268">
        <v>15</v>
      </c>
      <c r="M268">
        <v>400</v>
      </c>
      <c r="N268">
        <v>80</v>
      </c>
      <c r="O268">
        <v>400</v>
      </c>
      <c r="P268" s="22">
        <v>3.06</v>
      </c>
      <c r="Q268" s="22">
        <v>3.06</v>
      </c>
      <c r="R268" s="16">
        <v>-3</v>
      </c>
      <c r="S268" s="16">
        <v>-2</v>
      </c>
      <c r="T268" s="16">
        <v>-16</v>
      </c>
      <c r="U268" s="15">
        <v>0.413241441942508</v>
      </c>
      <c r="V268" s="15">
        <v>5.6588952174649399E-3</v>
      </c>
      <c r="W268" s="15">
        <v>1.8435837459630501E-5</v>
      </c>
      <c r="X268" s="15">
        <v>4.2444454250086798E-2</v>
      </c>
      <c r="Y268" s="15">
        <v>4.5877374666941997E-6</v>
      </c>
      <c r="Z268" s="24">
        <v>2.0434026502978E-2</v>
      </c>
      <c r="AA268" s="25">
        <v>29120.867825415298</v>
      </c>
      <c r="AB268" s="25">
        <v>398.67894215553298</v>
      </c>
      <c r="AC268" s="25">
        <v>70497.387668350202</v>
      </c>
      <c r="AD268" s="12">
        <v>8.0629703954282796E-3</v>
      </c>
      <c r="AE268" s="12">
        <v>1.3833732595347901E-2</v>
      </c>
      <c r="AF268" s="12">
        <v>0.150997234902986</v>
      </c>
      <c r="AG268" s="12">
        <v>6.5925047890323602E-3</v>
      </c>
      <c r="AH268" s="12">
        <v>0.18808946049547001</v>
      </c>
      <c r="AI268" s="12">
        <v>2.03459380806916E-2</v>
      </c>
      <c r="AJ268" s="12">
        <v>8.4398019295697495E-3</v>
      </c>
      <c r="AK268" s="12">
        <v>5.5253365866258898E-3</v>
      </c>
      <c r="AL268" s="12">
        <v>1.64648578000142E-2</v>
      </c>
      <c r="AM268">
        <v>6</v>
      </c>
      <c r="AN268">
        <v>4</v>
      </c>
      <c r="AO268">
        <v>191201</v>
      </c>
      <c r="AP268">
        <v>974731</v>
      </c>
      <c r="AR268" s="227">
        <v>85</v>
      </c>
      <c r="AS268" s="16">
        <v>1.1000000000000001</v>
      </c>
      <c r="AU268" s="14">
        <f>(AA268-AR268)/AC268</f>
        <v>0.41187154284372085</v>
      </c>
      <c r="AV268" s="14">
        <f>(AB268-AS268)/AC268*BI268</f>
        <v>0.42297199439422561</v>
      </c>
      <c r="AW268" s="14"/>
      <c r="AY268" s="245">
        <f t="shared" si="91"/>
        <v>2.9485958293733594</v>
      </c>
      <c r="AZ268" s="13">
        <f t="shared" si="91"/>
        <v>3.2765301721758138</v>
      </c>
      <c r="BA268" s="13">
        <f t="shared" si="91"/>
        <v>3.3468018170620533</v>
      </c>
      <c r="BB268" s="13">
        <f t="shared" si="91"/>
        <v>3.557616751720774</v>
      </c>
      <c r="BC268" s="3">
        <f t="shared" si="92"/>
        <v>10676.659699230007</v>
      </c>
      <c r="BD268" s="3">
        <f>Y268/Y$66*BL$66/$BI$66*$BI268</f>
        <v>11.989825747180616</v>
      </c>
      <c r="BE268" s="3">
        <f>W268/W$66*BM$66/$BI$66*$BI268</f>
        <v>11.922363590801039</v>
      </c>
      <c r="BF268" s="13">
        <f>$X268/X$10*BN$10/$BI$10*$BI268</f>
        <v>0.26038692826536491</v>
      </c>
      <c r="BG268" t="s">
        <v>789</v>
      </c>
      <c r="BI268" s="100">
        <v>75</v>
      </c>
      <c r="BJ268" s="11"/>
      <c r="BK268" s="11"/>
      <c r="BL268" s="11"/>
      <c r="BN268" s="99"/>
    </row>
    <row r="269" spans="1:66" x14ac:dyDescent="0.2">
      <c r="D269" s="28"/>
      <c r="E269" s="29"/>
      <c r="U269" s="15"/>
      <c r="V269" s="15"/>
      <c r="W269" s="15"/>
      <c r="X269" s="15"/>
      <c r="Y269" s="15"/>
      <c r="Z269" s="24"/>
      <c r="AA269" s="25"/>
      <c r="AB269" s="25"/>
      <c r="AC269" s="25"/>
      <c r="AM269"/>
      <c r="AN269"/>
      <c r="AO269"/>
      <c r="AP269"/>
      <c r="AR269" s="227"/>
      <c r="AS269" s="16"/>
      <c r="AU269" s="14"/>
      <c r="AV269" s="14"/>
      <c r="AW269" s="14"/>
      <c r="AY269" s="245"/>
      <c r="AZ269" s="13"/>
      <c r="BA269" s="13"/>
      <c r="BB269" s="13"/>
      <c r="BC269" s="3"/>
      <c r="BD269" s="3"/>
      <c r="BE269" s="3"/>
      <c r="BF269" s="13"/>
      <c r="BH269" s="11"/>
      <c r="BI269" s="100"/>
      <c r="BJ269" s="11"/>
      <c r="BK269" s="11"/>
      <c r="BL269" s="11"/>
      <c r="BN269" s="99"/>
    </row>
    <row r="270" spans="1:66" x14ac:dyDescent="0.2">
      <c r="A270" t="s">
        <v>279</v>
      </c>
      <c r="B270" t="s">
        <v>753</v>
      </c>
      <c r="C270" t="s">
        <v>754</v>
      </c>
      <c r="D270" s="28">
        <v>45749</v>
      </c>
      <c r="E270" s="29">
        <v>0.61805555555555558</v>
      </c>
      <c r="F270" s="16">
        <v>-2866</v>
      </c>
      <c r="G270" s="16">
        <v>2114</v>
      </c>
      <c r="H270">
        <v>750</v>
      </c>
      <c r="I270">
        <v>36</v>
      </c>
      <c r="J270">
        <v>2001</v>
      </c>
      <c r="K270">
        <v>50</v>
      </c>
      <c r="L270">
        <v>15</v>
      </c>
      <c r="M270">
        <v>400</v>
      </c>
      <c r="N270">
        <v>80</v>
      </c>
      <c r="O270">
        <v>400</v>
      </c>
      <c r="P270" s="22">
        <v>3.06</v>
      </c>
      <c r="Q270" s="22">
        <v>3.07</v>
      </c>
      <c r="R270" s="16">
        <v>17</v>
      </c>
      <c r="S270" s="16">
        <v>-12</v>
      </c>
      <c r="T270" s="16">
        <v>-18</v>
      </c>
      <c r="U270" s="15">
        <v>0.24251482667171101</v>
      </c>
      <c r="V270" s="15">
        <v>4.4600951423853404E-3</v>
      </c>
      <c r="W270" s="15">
        <v>4.9325372310709599E-5</v>
      </c>
      <c r="X270" s="15">
        <v>2.8217509271305799E-2</v>
      </c>
      <c r="Y270" s="15">
        <v>2.88722133927815E-6</v>
      </c>
      <c r="Z270" s="24">
        <v>2.2283655163127601E-2</v>
      </c>
      <c r="AA270" s="25">
        <v>17195.236905419999</v>
      </c>
      <c r="AB270" s="25">
        <v>316.22748100756701</v>
      </c>
      <c r="AC270" s="25">
        <v>70927.268853495101</v>
      </c>
      <c r="AD270" s="12">
        <v>6.9659423576550698E-3</v>
      </c>
      <c r="AE270" s="12">
        <v>1.0426469665496299E-2</v>
      </c>
      <c r="AF270" s="12">
        <v>5.3800391508975497E-2</v>
      </c>
      <c r="AG270" s="12">
        <v>9.0560155319103098E-3</v>
      </c>
      <c r="AH270" s="12">
        <v>0.29219817444795099</v>
      </c>
      <c r="AI270" s="12">
        <v>8.4578041694065298E-3</v>
      </c>
      <c r="AJ270" s="12">
        <v>1.01468495926486E-2</v>
      </c>
      <c r="AK270" s="12">
        <v>1.1774724620499701E-2</v>
      </c>
      <c r="AL270" s="12">
        <v>1.6561591768638601E-2</v>
      </c>
      <c r="AM270">
        <v>6</v>
      </c>
      <c r="AN270">
        <v>4</v>
      </c>
      <c r="AO270">
        <v>191201</v>
      </c>
      <c r="AP270">
        <v>974731</v>
      </c>
      <c r="AR270" s="227">
        <v>85</v>
      </c>
      <c r="AS270" s="16">
        <v>1.1000000000000001</v>
      </c>
      <c r="AU270" s="14">
        <f>(AA270-AR270)/AC270</f>
        <v>0.24123637046792692</v>
      </c>
      <c r="AV270" s="14">
        <f>(AB270-AS270)/AC270*BI270</f>
        <v>0.33322248914428459</v>
      </c>
      <c r="AW270" s="14"/>
      <c r="AY270" s="245">
        <f t="shared" si="91"/>
        <v>1.7270155421366233</v>
      </c>
      <c r="AZ270" s="13">
        <f t="shared" si="91"/>
        <v>1.9190892408030691</v>
      </c>
      <c r="BA270" s="13">
        <f t="shared" si="91"/>
        <v>1.9602478905173071</v>
      </c>
      <c r="BB270" s="13">
        <f t="shared" si="91"/>
        <v>2.0837238396600224</v>
      </c>
      <c r="BC270" s="3">
        <f t="shared" si="92"/>
        <v>8411.2025568481968</v>
      </c>
      <c r="BD270" s="3">
        <f>Y270/Y$66*BL$66/$BI$66*$BI270</f>
        <v>7.5456106638182909</v>
      </c>
      <c r="BE270" s="3">
        <f>W270/W$66*BM$66/$BI$66*$BI270</f>
        <v>31.898470803272978</v>
      </c>
      <c r="BF270" s="13">
        <f>$X270/X$10*BN$10/$BI$10*$BI270</f>
        <v>0.17310790519681965</v>
      </c>
      <c r="BH270" s="11" t="s">
        <v>781</v>
      </c>
      <c r="BI270" s="100">
        <v>75</v>
      </c>
      <c r="BJ270" s="11"/>
      <c r="BK270" s="11"/>
      <c r="BL270" s="11"/>
      <c r="BN270" s="99"/>
    </row>
    <row r="271" spans="1:66" x14ac:dyDescent="0.2">
      <c r="A271" t="s">
        <v>279</v>
      </c>
      <c r="B271" t="s">
        <v>755</v>
      </c>
      <c r="C271" t="s">
        <v>756</v>
      </c>
      <c r="D271" s="28">
        <v>45749</v>
      </c>
      <c r="E271" s="29">
        <v>0.62430555555555556</v>
      </c>
      <c r="F271" s="16">
        <v>-3108</v>
      </c>
      <c r="G271" s="16">
        <v>1621</v>
      </c>
      <c r="H271">
        <v>750</v>
      </c>
      <c r="I271">
        <v>36</v>
      </c>
      <c r="J271">
        <v>2001</v>
      </c>
      <c r="K271">
        <v>50</v>
      </c>
      <c r="L271">
        <v>15</v>
      </c>
      <c r="M271">
        <v>400</v>
      </c>
      <c r="N271">
        <v>80</v>
      </c>
      <c r="O271">
        <v>400</v>
      </c>
      <c r="P271" s="22">
        <v>3.07</v>
      </c>
      <c r="Q271" s="22">
        <v>3.06</v>
      </c>
      <c r="R271" s="16">
        <v>6</v>
      </c>
      <c r="S271" s="16">
        <v>1</v>
      </c>
      <c r="T271" s="16">
        <v>-17</v>
      </c>
      <c r="U271" s="15">
        <v>0.14512384576313</v>
      </c>
      <c r="V271" s="15">
        <v>2.7285989805132301E-3</v>
      </c>
      <c r="W271" s="15">
        <v>3.9101327354971598E-5</v>
      </c>
      <c r="X271" s="15">
        <v>1.7367222395853001E-2</v>
      </c>
      <c r="Y271" s="15">
        <v>2.05563548394068E-6</v>
      </c>
      <c r="Z271" s="24">
        <v>2.33909265480883E-2</v>
      </c>
      <c r="AA271" s="25">
        <v>12072.0110337387</v>
      </c>
      <c r="AB271" s="25">
        <v>226.976278780461</v>
      </c>
      <c r="AC271" s="25">
        <v>83279.735391028094</v>
      </c>
      <c r="AD271" s="12">
        <v>2.9506413017162801E-2</v>
      </c>
      <c r="AE271" s="12">
        <v>2.9929324872116001E-2</v>
      </c>
      <c r="AF271" s="12">
        <v>0.113961275325263</v>
      </c>
      <c r="AG271" s="12">
        <v>4.8601804522285803E-2</v>
      </c>
      <c r="AH271" s="12">
        <v>0.36963850026996398</v>
      </c>
      <c r="AI271" s="12">
        <v>2.3219793012839201E-2</v>
      </c>
      <c r="AJ271" s="12">
        <v>1.6434584716399001E-2</v>
      </c>
      <c r="AK271" s="12">
        <v>1.7212118008355301E-2</v>
      </c>
      <c r="AL271" s="12">
        <v>1.3184430606617101E-2</v>
      </c>
      <c r="AM271">
        <v>6</v>
      </c>
      <c r="AN271">
        <v>4</v>
      </c>
      <c r="AO271">
        <v>191201</v>
      </c>
      <c r="AP271">
        <v>974731</v>
      </c>
      <c r="AR271" s="227">
        <v>85</v>
      </c>
      <c r="AS271" s="16">
        <v>1.1000000000000001</v>
      </c>
      <c r="AU271" s="14">
        <f>(AA271-AR271)/AC271</f>
        <v>0.14393670894192209</v>
      </c>
      <c r="AV271" s="14">
        <f>(AB271-AS271)/AC271*BI271</f>
        <v>0.20341948529245249</v>
      </c>
      <c r="AW271" s="14"/>
      <c r="AY271" s="245">
        <f t="shared" si="91"/>
        <v>1.0304455043181164</v>
      </c>
      <c r="AZ271" s="13">
        <f t="shared" si="91"/>
        <v>1.1450486879372563</v>
      </c>
      <c r="BA271" s="13">
        <f t="shared" si="91"/>
        <v>1.1696065129985003</v>
      </c>
      <c r="BB271" s="13">
        <f t="shared" si="91"/>
        <v>1.2432799881822332</v>
      </c>
      <c r="BC271" s="3">
        <f t="shared" si="92"/>
        <v>5134.7149443558728</v>
      </c>
      <c r="BD271" s="3">
        <f>Y271/Y$66*BL$66/$BI$66*$BI271</f>
        <v>5.3723020183911725</v>
      </c>
      <c r="BE271" s="3">
        <f>W271/W$66*BM$66/$BI$66*$BI271</f>
        <v>25.286632225398755</v>
      </c>
      <c r="BF271" s="13">
        <f>$X271/X$10*BN$10/$BI$10*$BI271</f>
        <v>0.10654390007025163</v>
      </c>
      <c r="BG271" t="s">
        <v>789</v>
      </c>
      <c r="BI271" s="100">
        <v>75</v>
      </c>
      <c r="BJ271" s="11"/>
      <c r="BK271" s="11"/>
      <c r="BL271" s="11"/>
      <c r="BN271" s="99"/>
    </row>
    <row r="272" spans="1:66" x14ac:dyDescent="0.2">
      <c r="A272" t="s">
        <v>279</v>
      </c>
      <c r="B272" t="s">
        <v>757</v>
      </c>
      <c r="C272" t="s">
        <v>758</v>
      </c>
      <c r="D272" s="28">
        <v>45749</v>
      </c>
      <c r="E272" s="29">
        <v>0.63055555555555554</v>
      </c>
      <c r="F272" s="16">
        <v>-2397</v>
      </c>
      <c r="G272" s="16">
        <v>1717</v>
      </c>
      <c r="H272">
        <v>750</v>
      </c>
      <c r="I272">
        <v>36</v>
      </c>
      <c r="J272">
        <v>2001</v>
      </c>
      <c r="K272">
        <v>50</v>
      </c>
      <c r="L272">
        <v>15</v>
      </c>
      <c r="M272">
        <v>400</v>
      </c>
      <c r="N272">
        <v>80</v>
      </c>
      <c r="O272">
        <v>400</v>
      </c>
      <c r="P272" s="22">
        <v>3.06</v>
      </c>
      <c r="Q272" s="22">
        <v>3.06</v>
      </c>
      <c r="R272" s="16">
        <v>24</v>
      </c>
      <c r="S272" s="16">
        <v>-2</v>
      </c>
      <c r="T272" s="16">
        <v>-15</v>
      </c>
      <c r="U272" s="15">
        <v>7.7364437965067104E-2</v>
      </c>
      <c r="V272" s="15">
        <v>1.4825379043652499E-3</v>
      </c>
      <c r="W272" s="15">
        <v>1.5783225784999398E-5</v>
      </c>
      <c r="X272" s="15">
        <v>9.4554854313298794E-3</v>
      </c>
      <c r="Y272" s="15">
        <v>2.2716593355834301E-6</v>
      </c>
      <c r="Z272" s="24">
        <v>2.2135195829784099E-2</v>
      </c>
      <c r="AA272" s="25">
        <v>6969.2999717644598</v>
      </c>
      <c r="AB272" s="25">
        <v>133.575442669377</v>
      </c>
      <c r="AC272" s="25">
        <v>90159.838786279404</v>
      </c>
      <c r="AD272" s="12">
        <v>2.61690811901658E-2</v>
      </c>
      <c r="AE272" s="12">
        <v>2.16785106692782E-2</v>
      </c>
      <c r="AF272" s="12">
        <v>9.2672239458195096E-2</v>
      </c>
      <c r="AG272" s="12">
        <v>4.5394208558142399E-2</v>
      </c>
      <c r="AH272" s="12">
        <v>0.25735829368109397</v>
      </c>
      <c r="AI272" s="12">
        <v>4.29940163855526E-2</v>
      </c>
      <c r="AJ272" s="12">
        <v>1.54808795140178E-2</v>
      </c>
      <c r="AK272" s="12">
        <v>1.16236114179972E-2</v>
      </c>
      <c r="AL272" s="12">
        <v>1.0746960904796101E-2</v>
      </c>
      <c r="AM272">
        <v>6</v>
      </c>
      <c r="AN272">
        <v>4</v>
      </c>
      <c r="AO272">
        <v>191201</v>
      </c>
      <c r="AP272">
        <v>974731</v>
      </c>
      <c r="AR272" s="227">
        <v>85</v>
      </c>
      <c r="AS272" s="16">
        <v>1.1000000000000001</v>
      </c>
      <c r="AU272" s="14">
        <f>(AA272-AR272)/AC272</f>
        <v>7.6356613592482581E-2</v>
      </c>
      <c r="AV272" s="14">
        <f>(AB272-AS272)/AC272*BI272</f>
        <v>0.1102004876445641</v>
      </c>
      <c r="AW272" s="14"/>
      <c r="AY272" s="245">
        <f t="shared" si="91"/>
        <v>0.54663837862985232</v>
      </c>
      <c r="AZ272" s="13">
        <f t="shared" si="91"/>
        <v>0.60743392600898449</v>
      </c>
      <c r="BA272" s="13">
        <f t="shared" si="91"/>
        <v>0.62046154330451275</v>
      </c>
      <c r="BB272" s="13">
        <f t="shared" si="91"/>
        <v>0.65954439519109775</v>
      </c>
      <c r="BC272" s="3">
        <f t="shared" si="92"/>
        <v>2781.680869806245</v>
      </c>
      <c r="BD272" s="3">
        <f>Y272/Y$66*BL$66/$BI$66*$BI272</f>
        <v>5.9368697071995991</v>
      </c>
      <c r="BE272" s="3">
        <f>W272/W$66*BM$66/$BI$66*$BI272</f>
        <v>10.20693292922102</v>
      </c>
      <c r="BF272" s="13">
        <f>$X272/X$10*BN$10/$BI$10*$BI272</f>
        <v>5.8007220265221378E-2</v>
      </c>
      <c r="BG272" t="s">
        <v>789</v>
      </c>
      <c r="BI272" s="100">
        <v>75</v>
      </c>
      <c r="BJ272" s="11"/>
      <c r="BK272" s="11"/>
      <c r="BL272" s="11"/>
      <c r="BN272" s="99"/>
    </row>
    <row r="273" spans="1:66" x14ac:dyDescent="0.2">
      <c r="A273" t="s">
        <v>279</v>
      </c>
      <c r="B273" t="s">
        <v>759</v>
      </c>
      <c r="C273" t="s">
        <v>760</v>
      </c>
      <c r="D273" s="28">
        <v>45749</v>
      </c>
      <c r="E273" s="29">
        <v>0.63749999999999996</v>
      </c>
      <c r="F273" s="16">
        <v>-3188</v>
      </c>
      <c r="G273" s="16">
        <v>2409</v>
      </c>
      <c r="H273">
        <v>750</v>
      </c>
      <c r="I273">
        <v>36</v>
      </c>
      <c r="J273">
        <v>2001</v>
      </c>
      <c r="K273">
        <v>50</v>
      </c>
      <c r="L273">
        <v>15</v>
      </c>
      <c r="M273">
        <v>400</v>
      </c>
      <c r="N273">
        <v>80</v>
      </c>
      <c r="O273">
        <v>400</v>
      </c>
      <c r="P273" s="22">
        <v>3.06</v>
      </c>
      <c r="Q273" s="22">
        <v>3.06</v>
      </c>
      <c r="R273" s="16">
        <v>9</v>
      </c>
      <c r="S273" s="16">
        <v>-20</v>
      </c>
      <c r="T273" s="16">
        <v>-19</v>
      </c>
      <c r="U273" s="15">
        <v>0.20283908518434701</v>
      </c>
      <c r="V273" s="15">
        <v>4.0804174664442498E-3</v>
      </c>
      <c r="W273" s="15">
        <v>6.05568736287349E-5</v>
      </c>
      <c r="X273" s="15">
        <v>2.6205713824397799E-2</v>
      </c>
      <c r="Y273" s="15">
        <v>3.77785738982113E-6</v>
      </c>
      <c r="Z273" s="24">
        <v>2.1221803777960901E-2</v>
      </c>
      <c r="AA273" s="25">
        <v>15352.73250622</v>
      </c>
      <c r="AB273" s="25">
        <v>308.97737095953698</v>
      </c>
      <c r="AC273" s="25">
        <v>75883.062465306197</v>
      </c>
      <c r="AD273" s="12">
        <v>4.5177082537650001E-2</v>
      </c>
      <c r="AE273" s="12">
        <v>3.9413473055975298E-2</v>
      </c>
      <c r="AF273" s="12">
        <v>8.8699854640543099E-2</v>
      </c>
      <c r="AG273" s="12">
        <v>3.64131700838237E-2</v>
      </c>
      <c r="AH273" s="12">
        <v>0.31695116287062602</v>
      </c>
      <c r="AI273" s="12">
        <v>2.5649475926219498E-2</v>
      </c>
      <c r="AJ273" s="12">
        <v>2.5858339368196499E-2</v>
      </c>
      <c r="AK273" s="12">
        <v>2.1865316968753001E-2</v>
      </c>
      <c r="AL273" s="12">
        <v>1.8850044628663399E-2</v>
      </c>
      <c r="AM273">
        <v>6</v>
      </c>
      <c r="AN273">
        <v>4</v>
      </c>
      <c r="AO273">
        <v>191201</v>
      </c>
      <c r="AP273">
        <v>974731</v>
      </c>
      <c r="AR273" s="227">
        <v>85</v>
      </c>
      <c r="AS273" s="16">
        <v>1.1000000000000001</v>
      </c>
      <c r="AU273" s="14">
        <f>(AA273-AR273)/AC273</f>
        <v>0.20120079514714395</v>
      </c>
      <c r="AV273" s="14">
        <f>(AB273-AS273)/AC273*BI273</f>
        <v>0.3042945562789115</v>
      </c>
      <c r="AW273" s="14"/>
      <c r="AY273" s="245">
        <f t="shared" si="91"/>
        <v>1.4404001338411885</v>
      </c>
      <c r="AZ273" s="13">
        <f t="shared" si="91"/>
        <v>1.6005972916063351</v>
      </c>
      <c r="BA273" s="13">
        <f t="shared" si="91"/>
        <v>1.6349252539845804</v>
      </c>
      <c r="BB273" s="13">
        <f t="shared" si="91"/>
        <v>1.7379091411193177</v>
      </c>
      <c r="BC273" s="3">
        <f t="shared" si="92"/>
        <v>7681.0036332809386</v>
      </c>
      <c r="BD273" s="3">
        <f>Y273/Y$66*BL$66/$BI$66*$BI273</f>
        <v>9.8732440839281299</v>
      </c>
      <c r="BE273" s="3">
        <f>W273/W$66*BM$66/$BI$66*$BI273</f>
        <v>39.161826356134455</v>
      </c>
      <c r="BF273" s="13">
        <f>$X273/X$10*BN$10/$BI$10*$BI273</f>
        <v>0.16076600456518295</v>
      </c>
      <c r="BG273" t="s">
        <v>789</v>
      </c>
      <c r="BI273" s="100">
        <v>75</v>
      </c>
      <c r="BJ273" s="11"/>
      <c r="BK273" s="11"/>
      <c r="BL273" s="11"/>
      <c r="BN273" s="99"/>
    </row>
    <row r="274" spans="1:66" x14ac:dyDescent="0.2">
      <c r="A274" t="s">
        <v>279</v>
      </c>
      <c r="B274" t="s">
        <v>761</v>
      </c>
      <c r="C274" t="s">
        <v>762</v>
      </c>
      <c r="D274" s="28">
        <v>45749</v>
      </c>
      <c r="E274" s="29">
        <v>0.64375000000000004</v>
      </c>
      <c r="F274" s="16">
        <v>-2944</v>
      </c>
      <c r="G274" s="16">
        <v>2365</v>
      </c>
      <c r="H274">
        <v>750</v>
      </c>
      <c r="I274">
        <v>36</v>
      </c>
      <c r="J274">
        <v>2001</v>
      </c>
      <c r="K274">
        <v>50</v>
      </c>
      <c r="L274">
        <v>15</v>
      </c>
      <c r="M274">
        <v>400</v>
      </c>
      <c r="N274">
        <v>80</v>
      </c>
      <c r="O274">
        <v>400</v>
      </c>
      <c r="P274" s="22">
        <v>3.06</v>
      </c>
      <c r="Q274" s="22">
        <v>3.06</v>
      </c>
      <c r="R274" s="16">
        <v>16</v>
      </c>
      <c r="S274" s="16">
        <v>-20</v>
      </c>
      <c r="T274" s="16">
        <v>-20</v>
      </c>
      <c r="U274" s="15">
        <v>0.21596042336138299</v>
      </c>
      <c r="V274" s="15">
        <v>4.3002580296675301E-3</v>
      </c>
      <c r="W274" s="15">
        <v>4.3760266740028402E-5</v>
      </c>
      <c r="X274" s="15">
        <v>2.8710482598213599E-2</v>
      </c>
      <c r="Y274" s="15">
        <v>3.4657184732490998E-6</v>
      </c>
      <c r="Z274" s="24">
        <v>2.20736601783777E-2</v>
      </c>
      <c r="AA274" s="25">
        <v>16219.5750733639</v>
      </c>
      <c r="AB274" s="25">
        <v>323.00258762693898</v>
      </c>
      <c r="AC274" s="25">
        <v>75220.349420676197</v>
      </c>
      <c r="AD274" s="12">
        <v>2.6245249398382402E-2</v>
      </c>
      <c r="AE274" s="12">
        <v>2.44641447179751E-2</v>
      </c>
      <c r="AF274" s="12">
        <v>6.6780869241032395E-2</v>
      </c>
      <c r="AG274" s="12">
        <v>3.3370582060198398E-2</v>
      </c>
      <c r="AH274" s="12">
        <v>0.32626220938176098</v>
      </c>
      <c r="AI274" s="12">
        <v>2.22383765676606E-2</v>
      </c>
      <c r="AJ274" s="12">
        <v>6.9570799123644302E-3</v>
      </c>
      <c r="AK274" s="12">
        <v>5.6411803947731803E-3</v>
      </c>
      <c r="AL274" s="12">
        <v>1.98409287411788E-2</v>
      </c>
      <c r="AM274">
        <v>6</v>
      </c>
      <c r="AN274">
        <v>4</v>
      </c>
      <c r="AO274">
        <v>191201</v>
      </c>
      <c r="AP274">
        <v>974731</v>
      </c>
      <c r="AR274" s="227">
        <v>85</v>
      </c>
      <c r="AS274" s="16">
        <v>1.1000000000000001</v>
      </c>
      <c r="AU274" s="14">
        <f>(AA274-AR274)/AC274</f>
        <v>0.21449747571803898</v>
      </c>
      <c r="AV274" s="14">
        <f>(AB274-AS274)/AC274*BI274</f>
        <v>0.32095961076969148</v>
      </c>
      <c r="AW274" s="14"/>
      <c r="AY274" s="245">
        <f t="shared" si="91"/>
        <v>1.535591310694908</v>
      </c>
      <c r="AZ274" s="13">
        <f t="shared" si="91"/>
        <v>1.7063753572127089</v>
      </c>
      <c r="BA274" s="13">
        <f t="shared" si="91"/>
        <v>1.7429719386093803</v>
      </c>
      <c r="BB274" s="13">
        <f t="shared" si="91"/>
        <v>1.8527616827993953</v>
      </c>
      <c r="BC274" s="3">
        <f t="shared" si="92"/>
        <v>8101.662963036345</v>
      </c>
      <c r="BD274" s="3">
        <f>Y274/Y$66*BL$66/$BI$66*$BI274</f>
        <v>9.0574844102802992</v>
      </c>
      <c r="BE274" s="3">
        <f>W274/W$66*BM$66/$BI$66*$BI274</f>
        <v>28.299544951374994</v>
      </c>
      <c r="BF274" s="13">
        <f>$X274/X$10*BN$10/$BI$10*$BI274</f>
        <v>0.17613218275152556</v>
      </c>
      <c r="BG274" t="s">
        <v>789</v>
      </c>
      <c r="BI274" s="100">
        <v>75</v>
      </c>
      <c r="BJ274" s="11"/>
      <c r="BK274" s="11"/>
      <c r="BL274" s="11"/>
      <c r="BN274" s="99"/>
    </row>
    <row r="276" spans="1:66" s="107" customFormat="1" x14ac:dyDescent="0.2">
      <c r="A276" s="107" t="s">
        <v>384</v>
      </c>
      <c r="B276" s="107" t="s">
        <v>763</v>
      </c>
      <c r="C276" s="107" t="s">
        <v>764</v>
      </c>
      <c r="D276" s="108">
        <v>45749</v>
      </c>
      <c r="E276" s="109">
        <v>0.65347222222222223</v>
      </c>
      <c r="F276" s="111">
        <v>-2711</v>
      </c>
      <c r="G276" s="111">
        <v>-371</v>
      </c>
      <c r="H276" s="107">
        <v>750</v>
      </c>
      <c r="I276" s="107">
        <v>36</v>
      </c>
      <c r="J276" s="107">
        <v>2001</v>
      </c>
      <c r="K276" s="107">
        <v>50</v>
      </c>
      <c r="L276" s="107">
        <v>15</v>
      </c>
      <c r="M276" s="107">
        <v>400</v>
      </c>
      <c r="N276" s="107">
        <v>80</v>
      </c>
      <c r="O276" s="107">
        <v>400</v>
      </c>
      <c r="P276" s="110">
        <v>3.06</v>
      </c>
      <c r="Q276" s="110">
        <v>3.06</v>
      </c>
      <c r="R276" s="111">
        <v>-60</v>
      </c>
      <c r="S276" s="111">
        <v>-18</v>
      </c>
      <c r="T276" s="111">
        <v>-18</v>
      </c>
      <c r="U276" s="112">
        <v>0.73283347498210505</v>
      </c>
      <c r="V276" s="112">
        <v>5.5269371782146199E-6</v>
      </c>
      <c r="W276" s="112">
        <v>2.8772975287845798E-6</v>
      </c>
      <c r="X276" s="112">
        <v>8.6503782985328096E-4</v>
      </c>
      <c r="Y276" s="112">
        <v>4.1040080131559101E-6</v>
      </c>
      <c r="Z276" s="112">
        <v>2.55358181784614E-2</v>
      </c>
      <c r="AA276" s="113">
        <v>59899.346538553698</v>
      </c>
      <c r="AB276" s="113">
        <v>0.45000000557999997</v>
      </c>
      <c r="AC276" s="113">
        <v>81797.172407006597</v>
      </c>
      <c r="AD276" s="114">
        <v>1.23001491202213E-2</v>
      </c>
      <c r="AE276" s="114">
        <v>0.19738268748716201</v>
      </c>
      <c r="AF276" s="114">
        <v>0.24907347135584901</v>
      </c>
      <c r="AG276" s="114">
        <v>3.8546157744625498E-2</v>
      </c>
      <c r="AH276" s="114">
        <v>0.31834201138757401</v>
      </c>
      <c r="AI276" s="114">
        <v>0.13630611849324401</v>
      </c>
      <c r="AJ276" s="114">
        <v>8.1879388442646205E-3</v>
      </c>
      <c r="AK276" s="114">
        <v>0.19245009100261101</v>
      </c>
      <c r="AL276" s="114">
        <v>2.02079978945621E-2</v>
      </c>
      <c r="AM276" s="107">
        <v>6</v>
      </c>
      <c r="AN276" s="107">
        <v>4</v>
      </c>
      <c r="AO276" s="107">
        <v>191201</v>
      </c>
      <c r="AP276" s="107">
        <v>974731</v>
      </c>
      <c r="AQ276" s="115"/>
      <c r="AR276" s="111">
        <v>187</v>
      </c>
      <c r="AS276" s="111">
        <v>0.28000000000000003</v>
      </c>
      <c r="AT276" s="115"/>
      <c r="AU276" s="116">
        <f>(AA276-AR276)/AC276</f>
        <v>0.73000502072903983</v>
      </c>
      <c r="AV276" s="116">
        <f>(AB276-AS276)/AC276*BI276</f>
        <v>1.5352487185876012E-4</v>
      </c>
      <c r="AW276" s="116">
        <f>BJ276/AU276</f>
        <v>7.5615918291730351</v>
      </c>
      <c r="AY276" s="245">
        <f>$AU276*AY$63</f>
        <v>5.2261191552143558</v>
      </c>
      <c r="AZ276" s="117">
        <f>$AU276*AZ$63</f>
        <v>5.8073530881595712</v>
      </c>
      <c r="BA276" s="117">
        <f>$AU276*BA$63</f>
        <v>5.9319032166478305</v>
      </c>
      <c r="BB276" s="117">
        <f>$AU276*BB$63</f>
        <v>6.305553602112612</v>
      </c>
      <c r="BC276" s="113">
        <f>AV276*$BC$63</f>
        <v>3.8752750393118047</v>
      </c>
      <c r="BD276" s="113">
        <f>Y276/Y$66*BL$66/$BI$66*$BI276</f>
        <v>10.564023281136825</v>
      </c>
      <c r="BE276" s="113">
        <f>W276/W$66*BM$66/$BI$66*$BI276</f>
        <v>1.8326988191229263</v>
      </c>
      <c r="BF276" s="117">
        <f>$X276/X$10*BN$10/$BI$10*$BI276</f>
        <v>5.2268514889729596E-3</v>
      </c>
      <c r="BH276" s="115"/>
      <c r="BI276" s="115">
        <v>73.87</v>
      </c>
      <c r="BJ276" s="239">
        <v>5.52</v>
      </c>
      <c r="BK276" s="115"/>
      <c r="BL276" s="115"/>
      <c r="BM276" s="115"/>
    </row>
    <row r="277" spans="1:66" x14ac:dyDescent="0.2">
      <c r="AR277" s="133"/>
      <c r="AS277" s="133"/>
      <c r="AT277" s="137"/>
      <c r="AU277" s="138"/>
      <c r="AV277" s="138"/>
      <c r="AW277" s="138"/>
      <c r="AX277" s="129"/>
      <c r="AY277" s="245"/>
      <c r="AZ277" s="139"/>
      <c r="BA277" s="139"/>
      <c r="BB277" s="139"/>
      <c r="BC277" s="135"/>
      <c r="BD277" s="135"/>
      <c r="BE277" s="135"/>
      <c r="BF277" s="139"/>
      <c r="BG277" s="129"/>
      <c r="BH277" s="137"/>
      <c r="BI277" s="137"/>
    </row>
    <row r="278" spans="1:66" s="129" customFormat="1" x14ac:dyDescent="0.2">
      <c r="A278" s="129" t="s">
        <v>384</v>
      </c>
      <c r="B278" s="129" t="s">
        <v>765</v>
      </c>
      <c r="C278" s="129" t="s">
        <v>766</v>
      </c>
      <c r="D278" s="130">
        <v>45749</v>
      </c>
      <c r="E278" s="131">
        <v>0.67083333333333328</v>
      </c>
      <c r="F278" s="133">
        <v>-2051</v>
      </c>
      <c r="G278" s="133">
        <v>1314</v>
      </c>
      <c r="H278" s="129">
        <v>750</v>
      </c>
      <c r="I278" s="129">
        <v>36</v>
      </c>
      <c r="J278" s="129">
        <v>2001</v>
      </c>
      <c r="K278" s="129">
        <v>50</v>
      </c>
      <c r="L278" s="129">
        <v>15</v>
      </c>
      <c r="M278" s="129">
        <v>400</v>
      </c>
      <c r="N278" s="129">
        <v>80</v>
      </c>
      <c r="O278" s="129">
        <v>400</v>
      </c>
      <c r="P278" s="132">
        <v>3.07</v>
      </c>
      <c r="Q278" s="132">
        <v>3.06</v>
      </c>
      <c r="R278" s="133">
        <v>1</v>
      </c>
      <c r="S278" s="133">
        <v>-1</v>
      </c>
      <c r="T278" s="133">
        <v>-22</v>
      </c>
      <c r="U278" s="134">
        <v>3.2086290791976099E-2</v>
      </c>
      <c r="V278" s="134">
        <v>5.5853698934437901E-3</v>
      </c>
      <c r="W278" s="134">
        <v>6.1025238042315898E-6</v>
      </c>
      <c r="X278" s="134">
        <v>6.7812802173970201E-4</v>
      </c>
      <c r="Y278" s="134">
        <v>5.4687941753711298E-6</v>
      </c>
      <c r="Z278" s="134">
        <v>2.43664734717675E-2</v>
      </c>
      <c r="AA278" s="135">
        <v>2460.9872085890102</v>
      </c>
      <c r="AB278" s="135">
        <v>428.454552830149</v>
      </c>
      <c r="AC278" s="135">
        <v>76718.212271218203</v>
      </c>
      <c r="AD278" s="136">
        <v>1.2154889794905499E-2</v>
      </c>
      <c r="AE278" s="136">
        <v>5.7460937465860697E-3</v>
      </c>
      <c r="AF278" s="136">
        <v>0.201011128111306</v>
      </c>
      <c r="AG278" s="136">
        <v>2.5829926675525201E-2</v>
      </c>
      <c r="AH278" s="136">
        <v>0.24869104769053499</v>
      </c>
      <c r="AI278" s="136">
        <v>0.18482539372789999</v>
      </c>
      <c r="AJ278" s="136">
        <v>6.24960356563143E-3</v>
      </c>
      <c r="AK278" s="136">
        <v>4.3681096271643901E-3</v>
      </c>
      <c r="AL278" s="136">
        <v>7.50023643901831E-3</v>
      </c>
      <c r="AM278" s="129">
        <v>6</v>
      </c>
      <c r="AN278" s="129">
        <v>4</v>
      </c>
      <c r="AO278" s="129">
        <v>191201</v>
      </c>
      <c r="AP278" s="129">
        <v>974731</v>
      </c>
      <c r="AQ278" s="137"/>
      <c r="AR278" s="133">
        <v>83</v>
      </c>
      <c r="AS278" s="133">
        <v>0.9</v>
      </c>
      <c r="AT278" s="137"/>
      <c r="AU278" s="138">
        <f t="shared" ref="AU278:AU285" si="98">(AA278-AR278)/AC278</f>
        <v>3.099638453751016E-2</v>
      </c>
      <c r="AV278" s="138">
        <f t="shared" ref="AV278:AV285" si="99">(AB278-AS278)/AC278*BI278</f>
        <v>0.41017659505739795</v>
      </c>
      <c r="AW278" s="138">
        <f t="shared" ref="AW278:AW285" si="100">BJ278/AU278</f>
        <v>6.4523654285541188</v>
      </c>
      <c r="AY278" s="245">
        <f t="shared" ref="AY278:BB285" si="101">$AU278*AY$63</f>
        <v>0.22190367788442783</v>
      </c>
      <c r="AZ278" s="139">
        <f t="shared" si="101"/>
        <v>0.24658316635400979</v>
      </c>
      <c r="BA278" s="139">
        <f t="shared" si="101"/>
        <v>0.25187162816892017</v>
      </c>
      <c r="BB278" s="139">
        <f t="shared" si="101"/>
        <v>0.26773701361365149</v>
      </c>
      <c r="BC278" s="135">
        <f t="shared" ref="BC278:BC285" si="102">AV278*$BC$63</f>
        <v>10353.678210512968</v>
      </c>
      <c r="BD278" s="135">
        <f t="shared" ref="BD278:BD285" si="103">Y278/Y$66*BL$66/$BI$66*$BI278</f>
        <v>14.025632114256682</v>
      </c>
      <c r="BE278" s="135">
        <f t="shared" ref="BE278:BE285" si="104">W278/W$66*BM$66/$BI$66*$BI278</f>
        <v>3.8728040587480725</v>
      </c>
      <c r="BF278" s="139">
        <f t="shared" ref="BF278:BF285" si="105">$X278/X$10*BN$10/$BI$10*$BI278</f>
        <v>4.0825025646349196E-3</v>
      </c>
      <c r="BH278" s="137"/>
      <c r="BI278" s="137">
        <v>73.599999999999994</v>
      </c>
      <c r="BJ278" s="137">
        <v>0.2</v>
      </c>
      <c r="BK278" s="137">
        <v>10380</v>
      </c>
      <c r="BL278" s="137"/>
      <c r="BM278" s="137"/>
    </row>
    <row r="279" spans="1:66" s="129" customFormat="1" x14ac:dyDescent="0.2">
      <c r="A279" s="129" t="s">
        <v>384</v>
      </c>
      <c r="B279" s="129" t="s">
        <v>767</v>
      </c>
      <c r="C279" s="129" t="s">
        <v>768</v>
      </c>
      <c r="D279" s="130">
        <v>45749</v>
      </c>
      <c r="E279" s="131">
        <v>0.67708333333333337</v>
      </c>
      <c r="F279" s="133">
        <v>427</v>
      </c>
      <c r="G279" s="133">
        <v>-4059</v>
      </c>
      <c r="H279" s="129">
        <v>750</v>
      </c>
      <c r="I279" s="129">
        <v>36</v>
      </c>
      <c r="J279" s="129">
        <v>2001</v>
      </c>
      <c r="K279" s="129">
        <v>50</v>
      </c>
      <c r="L279" s="129">
        <v>15</v>
      </c>
      <c r="M279" s="129">
        <v>400</v>
      </c>
      <c r="N279" s="129">
        <v>80</v>
      </c>
      <c r="O279" s="129">
        <v>400</v>
      </c>
      <c r="P279" s="132">
        <v>3.06</v>
      </c>
      <c r="Q279" s="132">
        <v>3.06</v>
      </c>
      <c r="R279" s="133">
        <v>1</v>
      </c>
      <c r="S279" s="133">
        <v>10</v>
      </c>
      <c r="T279" s="133">
        <v>-20</v>
      </c>
      <c r="U279" s="134">
        <v>0.56393652537057004</v>
      </c>
      <c r="V279" s="134">
        <v>2.5607946089212301E-4</v>
      </c>
      <c r="W279" s="134">
        <v>4.0481163057387099E-4</v>
      </c>
      <c r="X279" s="134">
        <v>3.30429375846716E-3</v>
      </c>
      <c r="Y279" s="134">
        <v>6.7614225793029002E-5</v>
      </c>
      <c r="Z279" s="134">
        <v>1.8329061680474198E-2</v>
      </c>
      <c r="AA279" s="135">
        <v>42163.202845769098</v>
      </c>
      <c r="AB279" s="135">
        <v>19.175009166766401</v>
      </c>
      <c r="AC279" s="135">
        <v>74816.595091655399</v>
      </c>
      <c r="AD279" s="136">
        <v>1.1579523777801E-2</v>
      </c>
      <c r="AE279" s="136">
        <v>2.8870226353841601E-2</v>
      </c>
      <c r="AF279" s="136">
        <v>5.5040605977956701E-2</v>
      </c>
      <c r="AG279" s="136">
        <v>1.4546724214660099E-2</v>
      </c>
      <c r="AH279" s="136">
        <v>7.2822612561121006E-2</v>
      </c>
      <c r="AI279" s="136">
        <v>0.111107440486228</v>
      </c>
      <c r="AJ279" s="136">
        <v>8.0542692095524199E-3</v>
      </c>
      <c r="AK279" s="136">
        <v>4.2011989022175601E-2</v>
      </c>
      <c r="AL279" s="136">
        <v>1.9570403496923999E-2</v>
      </c>
      <c r="AM279" s="129">
        <v>6</v>
      </c>
      <c r="AN279" s="129">
        <v>4</v>
      </c>
      <c r="AO279" s="129">
        <v>191201</v>
      </c>
      <c r="AP279" s="129">
        <v>974731</v>
      </c>
      <c r="AQ279" s="137"/>
      <c r="AR279" s="133">
        <v>83</v>
      </c>
      <c r="AS279" s="133">
        <v>0.9</v>
      </c>
      <c r="AT279" s="137"/>
      <c r="AU279" s="138">
        <f t="shared" si="98"/>
        <v>0.56244477303755935</v>
      </c>
      <c r="AV279" s="138">
        <f t="shared" si="99"/>
        <v>1.7948526953531042E-2</v>
      </c>
      <c r="AW279" s="138">
        <f t="shared" si="100"/>
        <v>8.5324286189838929</v>
      </c>
      <c r="AY279" s="245">
        <f t="shared" si="101"/>
        <v>4.0265523094433826</v>
      </c>
      <c r="AZ279" s="139">
        <f t="shared" si="101"/>
        <v>4.4743738698630899</v>
      </c>
      <c r="BA279" s="139">
        <f t="shared" si="101"/>
        <v>4.5703356328101696</v>
      </c>
      <c r="BB279" s="139">
        <f t="shared" si="101"/>
        <v>4.8582209216514105</v>
      </c>
      <c r="BC279" s="135">
        <f t="shared" si="102"/>
        <v>453.05674353158673</v>
      </c>
      <c r="BD279" s="135">
        <f t="shared" si="103"/>
        <v>173.12519586684289</v>
      </c>
      <c r="BE279" s="135">
        <f t="shared" si="104"/>
        <v>256.48404693009769</v>
      </c>
      <c r="BF279" s="139">
        <f t="shared" si="105"/>
        <v>1.9860252182990194E-2</v>
      </c>
      <c r="BH279" s="137"/>
      <c r="BI279" s="137">
        <v>73.48</v>
      </c>
      <c r="BJ279" s="171">
        <v>4.7990198780635716</v>
      </c>
      <c r="BK279" s="172">
        <v>557.60318949343343</v>
      </c>
      <c r="BL279" s="137"/>
      <c r="BM279" s="137"/>
    </row>
    <row r="280" spans="1:66" s="129" customFormat="1" x14ac:dyDescent="0.2">
      <c r="A280" s="129" t="s">
        <v>384</v>
      </c>
      <c r="B280" s="129" t="s">
        <v>769</v>
      </c>
      <c r="C280" s="129" t="s">
        <v>770</v>
      </c>
      <c r="D280" s="130">
        <v>45749</v>
      </c>
      <c r="E280" s="131">
        <v>0.68402777777777779</v>
      </c>
      <c r="F280" s="133">
        <v>-1885</v>
      </c>
      <c r="G280" s="133">
        <v>-704</v>
      </c>
      <c r="H280" s="129">
        <v>750</v>
      </c>
      <c r="I280" s="129">
        <v>36</v>
      </c>
      <c r="J280" s="129">
        <v>2001</v>
      </c>
      <c r="K280" s="129">
        <v>50</v>
      </c>
      <c r="L280" s="129">
        <v>15</v>
      </c>
      <c r="M280" s="129">
        <v>400</v>
      </c>
      <c r="N280" s="129">
        <v>80</v>
      </c>
      <c r="O280" s="129">
        <v>400</v>
      </c>
      <c r="P280" s="132">
        <v>3.06</v>
      </c>
      <c r="Q280" s="132">
        <v>3.07</v>
      </c>
      <c r="R280" s="133">
        <v>6</v>
      </c>
      <c r="S280" s="133">
        <v>5</v>
      </c>
      <c r="T280" s="133">
        <v>-19</v>
      </c>
      <c r="U280" s="134">
        <v>0.408673044314461</v>
      </c>
      <c r="V280" s="134">
        <v>7.6413525169327895E-5</v>
      </c>
      <c r="W280" s="134">
        <v>3.7097242001272302E-4</v>
      </c>
      <c r="X280" s="134">
        <v>3.24432434102369E-3</v>
      </c>
      <c r="Y280" s="134">
        <v>5.8744153545767997E-5</v>
      </c>
      <c r="Z280" s="134">
        <v>2.1746369182685001E-2</v>
      </c>
      <c r="AA280" s="135">
        <v>31202.507887588399</v>
      </c>
      <c r="AB280" s="135">
        <v>5.8250008438821199</v>
      </c>
      <c r="AC280" s="135">
        <v>76397.743725529101</v>
      </c>
      <c r="AD280" s="136">
        <v>1.13724843160646E-2</v>
      </c>
      <c r="AE280" s="136">
        <v>4.5388913409172497E-2</v>
      </c>
      <c r="AF280" s="136">
        <v>3.1250019600427198E-2</v>
      </c>
      <c r="AG280" s="136">
        <v>1.94229881360755E-2</v>
      </c>
      <c r="AH280" s="136">
        <v>5.4820934715067902E-2</v>
      </c>
      <c r="AI280" s="136">
        <v>4.2876958991320997E-2</v>
      </c>
      <c r="AJ280" s="136">
        <v>7.3122191176201098E-3</v>
      </c>
      <c r="AK280" s="136">
        <v>3.0849587760318001E-2</v>
      </c>
      <c r="AL280" s="136">
        <v>1.8287276143140501E-2</v>
      </c>
      <c r="AM280" s="129">
        <v>6</v>
      </c>
      <c r="AN280" s="129">
        <v>4</v>
      </c>
      <c r="AO280" s="129">
        <v>191201</v>
      </c>
      <c r="AP280" s="129">
        <v>974731</v>
      </c>
      <c r="AQ280" s="137"/>
      <c r="AR280" s="133">
        <v>83</v>
      </c>
      <c r="AS280" s="133">
        <v>0.9</v>
      </c>
      <c r="AT280" s="137"/>
      <c r="AU280" s="138">
        <f t="shared" si="98"/>
        <v>0.40733543125815497</v>
      </c>
      <c r="AV280" s="138">
        <f t="shared" si="99"/>
        <v>4.7936371533011278E-3</v>
      </c>
      <c r="AW280" s="138">
        <f t="shared" si="100"/>
        <v>8.4696781454631438</v>
      </c>
      <c r="AY280" s="245">
        <f t="shared" si="101"/>
        <v>2.9161217244366009</v>
      </c>
      <c r="AZ280" s="139">
        <f t="shared" si="101"/>
        <v>3.2404443907405511</v>
      </c>
      <c r="BA280" s="139">
        <f t="shared" si="101"/>
        <v>3.30994210494854</v>
      </c>
      <c r="BB280" s="139">
        <f t="shared" si="101"/>
        <v>3.5184352475725085</v>
      </c>
      <c r="BC280" s="135">
        <f t="shared" si="102"/>
        <v>121.00099601317839</v>
      </c>
      <c r="BD280" s="135">
        <f t="shared" si="103"/>
        <v>152.21487031688744</v>
      </c>
      <c r="BE280" s="135">
        <f t="shared" si="104"/>
        <v>237.85880492775615</v>
      </c>
      <c r="BF280" s="139">
        <f t="shared" si="105"/>
        <v>1.9733340383613913E-2</v>
      </c>
      <c r="BH280" s="137"/>
      <c r="BI280" s="137">
        <v>74.36</v>
      </c>
      <c r="BJ280" s="171">
        <v>3.45</v>
      </c>
      <c r="BK280" s="172">
        <v>163.11444652908068</v>
      </c>
      <c r="BL280" s="137"/>
      <c r="BM280" s="137"/>
    </row>
    <row r="281" spans="1:66" s="129" customFormat="1" x14ac:dyDescent="0.2">
      <c r="A281" s="129" t="s">
        <v>384</v>
      </c>
      <c r="B281" s="129" t="s">
        <v>771</v>
      </c>
      <c r="C281" s="129" t="s">
        <v>772</v>
      </c>
      <c r="D281" s="130">
        <v>45749</v>
      </c>
      <c r="E281" s="131">
        <v>0.69027777777777777</v>
      </c>
      <c r="F281" s="133">
        <v>-2999</v>
      </c>
      <c r="G281" s="133">
        <v>-3387</v>
      </c>
      <c r="H281" s="129">
        <v>750</v>
      </c>
      <c r="I281" s="129">
        <v>36</v>
      </c>
      <c r="J281" s="129">
        <v>2001</v>
      </c>
      <c r="K281" s="129">
        <v>50</v>
      </c>
      <c r="L281" s="129">
        <v>15</v>
      </c>
      <c r="M281" s="129">
        <v>400</v>
      </c>
      <c r="N281" s="129">
        <v>80</v>
      </c>
      <c r="O281" s="129">
        <v>400</v>
      </c>
      <c r="P281" s="132">
        <v>3.07</v>
      </c>
      <c r="Q281" s="132">
        <v>3.06</v>
      </c>
      <c r="R281" s="133">
        <v>-5</v>
      </c>
      <c r="S281" s="133">
        <v>9</v>
      </c>
      <c r="T281" s="133">
        <v>-19</v>
      </c>
      <c r="U281" s="134">
        <v>0.56774216296266899</v>
      </c>
      <c r="V281" s="134">
        <v>2.4773984923123402E-4</v>
      </c>
      <c r="W281" s="134">
        <v>3.9668374890922798E-4</v>
      </c>
      <c r="X281" s="134">
        <v>3.3894473239584298E-3</v>
      </c>
      <c r="Y281" s="134">
        <v>6.4065165246316404E-5</v>
      </c>
      <c r="Z281" s="134">
        <v>2.2375900421645899E-2</v>
      </c>
      <c r="AA281" s="135">
        <v>42644.254950943403</v>
      </c>
      <c r="AB281" s="135">
        <v>18.625008641377999</v>
      </c>
      <c r="AC281" s="135">
        <v>75159.490107021702</v>
      </c>
      <c r="AD281" s="136">
        <v>1.11585074580146E-2</v>
      </c>
      <c r="AE281" s="136">
        <v>3.1794460793910101E-2</v>
      </c>
      <c r="AF281" s="136">
        <v>4.0929045832390099E-2</v>
      </c>
      <c r="AG281" s="136">
        <v>1.5018171614191399E-2</v>
      </c>
      <c r="AH281" s="136">
        <v>5.5104069429249398E-2</v>
      </c>
      <c r="AI281" s="136">
        <v>7.1985043974641796E-2</v>
      </c>
      <c r="AJ281" s="136">
        <v>8.8197394781670407E-3</v>
      </c>
      <c r="AK281" s="136">
        <v>3.8616387626843697E-2</v>
      </c>
      <c r="AL281" s="136">
        <v>1.9370495950048E-2</v>
      </c>
      <c r="AM281" s="129">
        <v>6</v>
      </c>
      <c r="AN281" s="129">
        <v>4</v>
      </c>
      <c r="AO281" s="129">
        <v>191201</v>
      </c>
      <c r="AP281" s="129">
        <v>974731</v>
      </c>
      <c r="AQ281" s="137"/>
      <c r="AR281" s="133">
        <v>83</v>
      </c>
      <c r="AS281" s="133">
        <v>0.9</v>
      </c>
      <c r="AT281" s="137"/>
      <c r="AU281" s="138">
        <f t="shared" si="98"/>
        <v>0.56627918697079027</v>
      </c>
      <c r="AV281" s="138">
        <f t="shared" si="99"/>
        <v>1.7312422988910035E-2</v>
      </c>
      <c r="AW281" s="138">
        <f t="shared" si="100"/>
        <v>8.6648576647832574</v>
      </c>
      <c r="AY281" s="245">
        <f t="shared" si="101"/>
        <v>4.0540029481875743</v>
      </c>
      <c r="AZ281" s="139">
        <f t="shared" si="101"/>
        <v>4.5048774896521602</v>
      </c>
      <c r="BA281" s="139">
        <f t="shared" si="101"/>
        <v>4.6014934628231421</v>
      </c>
      <c r="BB281" s="139">
        <f t="shared" si="101"/>
        <v>4.8913413823360905</v>
      </c>
      <c r="BC281" s="135">
        <f t="shared" si="102"/>
        <v>437.0002063291268</v>
      </c>
      <c r="BD281" s="135">
        <f t="shared" si="103"/>
        <v>163.88161128861427</v>
      </c>
      <c r="BE281" s="135">
        <f t="shared" si="104"/>
        <v>251.0948823470151</v>
      </c>
      <c r="BF281" s="139">
        <f t="shared" si="105"/>
        <v>2.0352655148683674E-2</v>
      </c>
      <c r="BH281" s="137"/>
      <c r="BI281" s="137">
        <v>73.41</v>
      </c>
      <c r="BJ281" s="171">
        <v>4.9067285536310834</v>
      </c>
      <c r="BK281" s="172">
        <v>562.03564727954972</v>
      </c>
      <c r="BL281" s="137"/>
      <c r="BM281" s="137"/>
    </row>
    <row r="282" spans="1:66" s="129" customFormat="1" x14ac:dyDescent="0.2">
      <c r="A282" s="129" t="s">
        <v>384</v>
      </c>
      <c r="B282" s="129" t="s">
        <v>773</v>
      </c>
      <c r="C282" s="129" t="s">
        <v>774</v>
      </c>
      <c r="D282" s="130">
        <v>45749</v>
      </c>
      <c r="E282" s="131">
        <v>0.69722222222222219</v>
      </c>
      <c r="F282" s="133">
        <v>1515</v>
      </c>
      <c r="G282" s="133">
        <v>-950</v>
      </c>
      <c r="H282" s="129">
        <v>750</v>
      </c>
      <c r="I282" s="129">
        <v>36</v>
      </c>
      <c r="J282" s="129">
        <v>2001</v>
      </c>
      <c r="K282" s="129">
        <v>50</v>
      </c>
      <c r="L282" s="129">
        <v>15</v>
      </c>
      <c r="M282" s="129">
        <v>400</v>
      </c>
      <c r="N282" s="129">
        <v>80</v>
      </c>
      <c r="O282" s="129">
        <v>400</v>
      </c>
      <c r="P282" s="132">
        <v>3.06</v>
      </c>
      <c r="Q282" s="132">
        <v>3.06</v>
      </c>
      <c r="R282" s="133">
        <v>8</v>
      </c>
      <c r="S282" s="133">
        <v>10</v>
      </c>
      <c r="T282" s="133">
        <v>-18</v>
      </c>
      <c r="U282" s="134">
        <v>0.32839529047517801</v>
      </c>
      <c r="V282" s="134">
        <v>5.0991841162676297E-5</v>
      </c>
      <c r="W282" s="134">
        <v>3.7491820209517899E-4</v>
      </c>
      <c r="X282" s="134">
        <v>3.4687775261672202E-3</v>
      </c>
      <c r="Y282" s="134">
        <v>5.4928012040943797E-5</v>
      </c>
      <c r="Z282" s="134">
        <v>2.3219034013394702E-2</v>
      </c>
      <c r="AA282" s="135">
        <v>24730.785960199599</v>
      </c>
      <c r="AB282" s="135">
        <v>3.82500037032603</v>
      </c>
      <c r="AC282" s="135">
        <v>75351.053713563495</v>
      </c>
      <c r="AD282" s="136">
        <v>1.0776277359174699E-2</v>
      </c>
      <c r="AE282" s="136">
        <v>9.8913397240614806E-2</v>
      </c>
      <c r="AF282" s="136">
        <v>3.02094470600026E-2</v>
      </c>
      <c r="AG282" s="136">
        <v>1.8456373250368099E-2</v>
      </c>
      <c r="AH282" s="136">
        <v>7.7452672867358394E-2</v>
      </c>
      <c r="AI282" s="136">
        <v>9.1921389672125306E-2</v>
      </c>
      <c r="AJ282" s="136">
        <v>7.0933771165260697E-3</v>
      </c>
      <c r="AK282" s="136">
        <v>8.2931887759740003E-2</v>
      </c>
      <c r="AL282" s="136">
        <v>1.77520035931342E-2</v>
      </c>
      <c r="AM282" s="129">
        <v>6</v>
      </c>
      <c r="AN282" s="129">
        <v>4</v>
      </c>
      <c r="AO282" s="129">
        <v>191201</v>
      </c>
      <c r="AP282" s="129">
        <v>974731</v>
      </c>
      <c r="AQ282" s="137"/>
      <c r="AR282" s="133">
        <v>83</v>
      </c>
      <c r="AS282" s="133">
        <v>0.9</v>
      </c>
      <c r="AT282" s="137"/>
      <c r="AU282" s="138">
        <f t="shared" si="98"/>
        <v>0.32710605552902705</v>
      </c>
      <c r="AV282" s="138">
        <f t="shared" si="99"/>
        <v>2.9063266793691823E-3</v>
      </c>
      <c r="AW282" s="138">
        <f t="shared" si="100"/>
        <v>7.5816389152108723</v>
      </c>
      <c r="AY282" s="245">
        <f t="shared" si="101"/>
        <v>2.3417581715802775</v>
      </c>
      <c r="AZ282" s="139">
        <f t="shared" si="101"/>
        <v>2.6022017764139247</v>
      </c>
      <c r="BA282" s="139">
        <f t="shared" si="101"/>
        <v>2.6580111203068486</v>
      </c>
      <c r="BB282" s="139">
        <f t="shared" si="101"/>
        <v>2.8254391519856221</v>
      </c>
      <c r="BC282" s="135">
        <f t="shared" si="102"/>
        <v>73.361502278320899</v>
      </c>
      <c r="BD282" s="135">
        <f t="shared" si="103"/>
        <v>143.30282929400815</v>
      </c>
      <c r="BE282" s="135">
        <f t="shared" si="104"/>
        <v>242.03746024632474</v>
      </c>
      <c r="BF282" s="139">
        <f t="shared" si="105"/>
        <v>2.1243263742588649E-2</v>
      </c>
      <c r="BH282" s="137"/>
      <c r="BI282" s="137">
        <v>74.87</v>
      </c>
      <c r="BJ282" s="171">
        <v>2.48</v>
      </c>
      <c r="BK282" s="137">
        <v>150</v>
      </c>
      <c r="BL282" s="137"/>
      <c r="BM282" s="137"/>
    </row>
    <row r="283" spans="1:66" s="129" customFormat="1" x14ac:dyDescent="0.2">
      <c r="A283" s="129" t="s">
        <v>384</v>
      </c>
      <c r="B283" s="129" t="s">
        <v>775</v>
      </c>
      <c r="C283" s="129" t="s">
        <v>776</v>
      </c>
      <c r="D283" s="130">
        <v>45749</v>
      </c>
      <c r="E283" s="131">
        <v>0.70347222222222228</v>
      </c>
      <c r="F283" s="133">
        <v>-4140</v>
      </c>
      <c r="G283" s="133">
        <v>4047</v>
      </c>
      <c r="H283" s="129">
        <v>750</v>
      </c>
      <c r="I283" s="129">
        <v>36</v>
      </c>
      <c r="J283" s="129">
        <v>2001</v>
      </c>
      <c r="K283" s="129">
        <v>50</v>
      </c>
      <c r="L283" s="129">
        <v>15</v>
      </c>
      <c r="M283" s="129">
        <v>400</v>
      </c>
      <c r="N283" s="129">
        <v>80</v>
      </c>
      <c r="O283" s="129">
        <v>400</v>
      </c>
      <c r="P283" s="132">
        <v>3.06</v>
      </c>
      <c r="Q283" s="132">
        <v>3.07</v>
      </c>
      <c r="R283" s="133">
        <v>-4</v>
      </c>
      <c r="S283" s="133">
        <v>6</v>
      </c>
      <c r="T283" s="133">
        <v>-17</v>
      </c>
      <c r="U283" s="134">
        <v>0.53496085910009095</v>
      </c>
      <c r="V283" s="134">
        <v>2.97283193109965E-4</v>
      </c>
      <c r="W283" s="134">
        <v>3.88478856302226E-4</v>
      </c>
      <c r="X283" s="134">
        <v>0.61396662747992603</v>
      </c>
      <c r="Y283" s="134">
        <v>1.8709586812056201E-4</v>
      </c>
      <c r="Z283" s="134">
        <v>1.6312573957743499E-2</v>
      </c>
      <c r="AA283" s="135">
        <v>26902.1616930907</v>
      </c>
      <c r="AB283" s="135">
        <v>14.950005564377999</v>
      </c>
      <c r="AC283" s="135">
        <v>50325.4095489635</v>
      </c>
      <c r="AD283" s="136">
        <v>1.4688462853422599E-2</v>
      </c>
      <c r="AE283" s="136">
        <v>3.8525381434211803E-2</v>
      </c>
      <c r="AF283" s="136">
        <v>5.36419099569658E-2</v>
      </c>
      <c r="AG283" s="136">
        <v>7.5972805847200698E-3</v>
      </c>
      <c r="AH283" s="136">
        <v>4.4469743212469499E-2</v>
      </c>
      <c r="AI283" s="136">
        <v>5.4151929734511002E-3</v>
      </c>
      <c r="AJ283" s="136">
        <v>2.1460085619913402E-3</v>
      </c>
      <c r="AK283" s="136">
        <v>3.5969390500344103E-2</v>
      </c>
      <c r="AL283" s="136">
        <v>1.6834388203201101E-2</v>
      </c>
      <c r="AM283" s="129">
        <v>6</v>
      </c>
      <c r="AN283" s="129">
        <v>4</v>
      </c>
      <c r="AO283" s="129">
        <v>191201</v>
      </c>
      <c r="AP283" s="129">
        <v>974731</v>
      </c>
      <c r="AQ283" s="137"/>
      <c r="AR283" s="133">
        <v>83</v>
      </c>
      <c r="AS283" s="133">
        <v>0.9</v>
      </c>
      <c r="AT283" s="137"/>
      <c r="AU283" s="138">
        <f t="shared" si="98"/>
        <v>0.53291492177519828</v>
      </c>
      <c r="AV283" s="138">
        <f t="shared" si="99"/>
        <v>1.6226123755777117E-2</v>
      </c>
      <c r="AW283" s="138">
        <f t="shared" si="100"/>
        <v>7.1493588269370854</v>
      </c>
      <c r="AY283" s="245">
        <f t="shared" si="101"/>
        <v>3.8151475698174364</v>
      </c>
      <c r="AZ283" s="139">
        <f t="shared" si="101"/>
        <v>4.239457303467284</v>
      </c>
      <c r="BA283" s="139">
        <f t="shared" si="101"/>
        <v>4.3303808178208216</v>
      </c>
      <c r="BB283" s="139">
        <f t="shared" si="101"/>
        <v>4.6031513608814389</v>
      </c>
      <c r="BC283" s="135">
        <f t="shared" si="102"/>
        <v>409.57983950246438</v>
      </c>
      <c r="BD283" s="135">
        <f t="shared" si="103"/>
        <v>378.91592028456046</v>
      </c>
      <c r="BE283" s="135">
        <f t="shared" si="104"/>
        <v>194.6844301964824</v>
      </c>
      <c r="BF283" s="139">
        <f t="shared" si="105"/>
        <v>2.9188201264012119</v>
      </c>
      <c r="BH283" s="137"/>
      <c r="BI283" s="137">
        <v>58.12</v>
      </c>
      <c r="BJ283" s="171">
        <v>3.81</v>
      </c>
      <c r="BK283" s="137"/>
      <c r="BL283" s="137"/>
      <c r="BM283" s="137"/>
      <c r="BN283" s="129">
        <v>3.44</v>
      </c>
    </row>
    <row r="284" spans="1:66" s="129" customFormat="1" x14ac:dyDescent="0.2">
      <c r="A284" s="129" t="s">
        <v>384</v>
      </c>
      <c r="B284" s="129" t="s">
        <v>777</v>
      </c>
      <c r="C284" s="129" t="s">
        <v>778</v>
      </c>
      <c r="D284" s="130">
        <v>45749</v>
      </c>
      <c r="E284" s="131">
        <v>0.7104166666666667</v>
      </c>
      <c r="F284" s="133">
        <v>-6900</v>
      </c>
      <c r="G284" s="133">
        <v>-12</v>
      </c>
      <c r="H284" s="129">
        <v>750</v>
      </c>
      <c r="I284" s="129">
        <v>36</v>
      </c>
      <c r="J284" s="129">
        <v>2001</v>
      </c>
      <c r="K284" s="129">
        <v>50</v>
      </c>
      <c r="L284" s="129">
        <v>15</v>
      </c>
      <c r="M284" s="129">
        <v>400</v>
      </c>
      <c r="N284" s="129">
        <v>80</v>
      </c>
      <c r="O284" s="129">
        <v>400</v>
      </c>
      <c r="P284" s="132">
        <v>3.07</v>
      </c>
      <c r="Q284" s="132">
        <v>3.06</v>
      </c>
      <c r="R284" s="133">
        <v>-11</v>
      </c>
      <c r="S284" s="133">
        <v>5</v>
      </c>
      <c r="T284" s="133">
        <v>-19</v>
      </c>
      <c r="U284" s="134">
        <v>3.1734998195277697E-2</v>
      </c>
      <c r="V284" s="134">
        <v>1.92281916199458E-3</v>
      </c>
      <c r="W284" s="134">
        <v>4.1651648837766098E-4</v>
      </c>
      <c r="X284" s="134">
        <v>6.0816675210471401E-3</v>
      </c>
      <c r="Y284" s="134">
        <v>7.1134999228041198E-5</v>
      </c>
      <c r="Z284" s="134">
        <v>3.00516351198735E-2</v>
      </c>
      <c r="AA284" s="135">
        <v>2445.81360816092</v>
      </c>
      <c r="AB284" s="135">
        <v>148.175544728733</v>
      </c>
      <c r="AC284" s="135">
        <v>77084.987362609303</v>
      </c>
      <c r="AD284" s="136">
        <v>9.5973092570770992E-3</v>
      </c>
      <c r="AE284" s="136">
        <v>1.6486836728034599E-2</v>
      </c>
      <c r="AF284" s="136">
        <v>6.0111704650862199E-2</v>
      </c>
      <c r="AG284" s="136">
        <v>1.18070607264143E-2</v>
      </c>
      <c r="AH284" s="136">
        <v>3.4624926925348402E-2</v>
      </c>
      <c r="AI284" s="136">
        <v>5.1193037551566303E-2</v>
      </c>
      <c r="AJ284" s="136">
        <v>5.4987720299914302E-3</v>
      </c>
      <c r="AK284" s="136">
        <v>1.16612271776604E-2</v>
      </c>
      <c r="AL284" s="136">
        <v>8.2031350079291004E-3</v>
      </c>
      <c r="AM284" s="129">
        <v>6</v>
      </c>
      <c r="AN284" s="129">
        <v>4</v>
      </c>
      <c r="AO284" s="129">
        <v>191201</v>
      </c>
      <c r="AP284" s="129">
        <v>974731</v>
      </c>
      <c r="AQ284" s="137"/>
      <c r="AR284" s="133">
        <v>83</v>
      </c>
      <c r="AS284" s="133">
        <v>0.9</v>
      </c>
      <c r="AT284" s="137"/>
      <c r="AU284" s="138">
        <f t="shared" si="98"/>
        <v>3.0652059356852432E-2</v>
      </c>
      <c r="AV284" s="138">
        <f t="shared" si="99"/>
        <v>0.14138148922124094</v>
      </c>
      <c r="AW284" s="138">
        <f t="shared" si="100"/>
        <v>0</v>
      </c>
      <c r="AY284" s="245">
        <f t="shared" si="101"/>
        <v>0.21943864768441512</v>
      </c>
      <c r="AZ284" s="139">
        <f t="shared" si="101"/>
        <v>0.24384398258890805</v>
      </c>
      <c r="BA284" s="139">
        <f t="shared" si="101"/>
        <v>0.24907369721129935</v>
      </c>
      <c r="BB284" s="139">
        <f t="shared" si="101"/>
        <v>0.26476284107847342</v>
      </c>
      <c r="BC284" s="135">
        <f t="shared" si="102"/>
        <v>3568.7517570694085</v>
      </c>
      <c r="BD284" s="135">
        <f t="shared" si="103"/>
        <v>183.42904349744484</v>
      </c>
      <c r="BE284" s="135">
        <f t="shared" si="104"/>
        <v>265.76766835342715</v>
      </c>
      <c r="BF284" s="139">
        <f t="shared" si="105"/>
        <v>3.681216456854354E-2</v>
      </c>
      <c r="BH284" s="137"/>
      <c r="BI284" s="137">
        <v>74</v>
      </c>
      <c r="BJ284" s="171"/>
      <c r="BK284" s="172">
        <v>2860</v>
      </c>
      <c r="BL284" s="137"/>
      <c r="BM284" s="137"/>
    </row>
    <row r="285" spans="1:66" s="129" customFormat="1" x14ac:dyDescent="0.2">
      <c r="A285" s="129" t="s">
        <v>384</v>
      </c>
      <c r="B285" s="129" t="s">
        <v>779</v>
      </c>
      <c r="C285" s="129" t="s">
        <v>780</v>
      </c>
      <c r="D285" s="130">
        <v>45749</v>
      </c>
      <c r="E285" s="131">
        <v>0.72361111111111109</v>
      </c>
      <c r="F285" s="133">
        <v>-438</v>
      </c>
      <c r="G285" s="133">
        <v>-6567</v>
      </c>
      <c r="H285" s="129">
        <v>750</v>
      </c>
      <c r="I285" s="129">
        <v>36</v>
      </c>
      <c r="J285" s="129">
        <v>2001</v>
      </c>
      <c r="K285" s="129">
        <v>50</v>
      </c>
      <c r="L285" s="129">
        <v>15</v>
      </c>
      <c r="M285" s="129">
        <v>400</v>
      </c>
      <c r="N285" s="129">
        <v>80</v>
      </c>
      <c r="O285" s="129">
        <v>400</v>
      </c>
      <c r="P285" s="132">
        <v>3.06</v>
      </c>
      <c r="Q285" s="132">
        <v>3.07</v>
      </c>
      <c r="R285" s="133">
        <v>-4</v>
      </c>
      <c r="S285" s="133">
        <v>9</v>
      </c>
      <c r="T285" s="133">
        <v>-17</v>
      </c>
      <c r="U285" s="134">
        <v>7.95809392144827E-4</v>
      </c>
      <c r="V285" s="134">
        <v>1.23172834903048E-5</v>
      </c>
      <c r="W285" s="134">
        <v>3.2300684887539598E-7</v>
      </c>
      <c r="X285" s="134">
        <v>5.4959979194436104E-7</v>
      </c>
      <c r="Y285" s="134">
        <v>1.6032529319908801E-7</v>
      </c>
      <c r="Z285" s="134"/>
      <c r="AA285" s="135">
        <v>82.510251303535298</v>
      </c>
      <c r="AB285" s="135">
        <v>1.275000047554</v>
      </c>
      <c r="AC285" s="135">
        <v>103788.986237098</v>
      </c>
      <c r="AD285" s="136">
        <v>7.4639713164726604E-2</v>
      </c>
      <c r="AE285" s="136">
        <v>0.24712324920690201</v>
      </c>
      <c r="AF285" s="136">
        <v>0.63248077302836803</v>
      </c>
      <c r="AG285" s="136">
        <v>1</v>
      </c>
      <c r="AH285" s="136">
        <v>1</v>
      </c>
      <c r="AI285" s="136" t="s">
        <v>421</v>
      </c>
      <c r="AJ285" s="136">
        <v>6.97887473405122E-2</v>
      </c>
      <c r="AK285" s="136">
        <v>0.244640103074414</v>
      </c>
      <c r="AL285" s="136">
        <v>5.3419458380980101E-3</v>
      </c>
      <c r="AM285" s="129">
        <v>6</v>
      </c>
      <c r="AN285" s="129">
        <v>4</v>
      </c>
      <c r="AO285" s="129">
        <v>191201</v>
      </c>
      <c r="AP285" s="129">
        <v>974731</v>
      </c>
      <c r="AQ285" s="137"/>
      <c r="AR285" s="133">
        <v>83</v>
      </c>
      <c r="AS285" s="133">
        <v>0.9</v>
      </c>
      <c r="AT285" s="137"/>
      <c r="AU285" s="138">
        <f t="shared" si="98"/>
        <v>-4.7186962145088121E-6</v>
      </c>
      <c r="AV285" s="138">
        <f t="shared" si="99"/>
        <v>3.6131005913993714E-4</v>
      </c>
      <c r="AW285" s="138">
        <f t="shared" si="100"/>
        <v>0</v>
      </c>
      <c r="AY285" s="245">
        <f t="shared" si="101"/>
        <v>-3.3781231599823941E-5</v>
      </c>
      <c r="AZ285" s="139">
        <f t="shared" si="101"/>
        <v>-3.7538282964201704E-5</v>
      </c>
      <c r="BA285" s="139">
        <f t="shared" si="101"/>
        <v>-3.8343365399425502E-5</v>
      </c>
      <c r="BB285" s="139">
        <f t="shared" si="101"/>
        <v>-4.0758612705096923E-5</v>
      </c>
      <c r="BC285" s="135">
        <f t="shared" si="102"/>
        <v>9.1201890396326455</v>
      </c>
      <c r="BD285" s="135">
        <f t="shared" si="103"/>
        <v>0.55866966880818336</v>
      </c>
      <c r="BE285" s="135">
        <f t="shared" si="104"/>
        <v>0.27851587814903478</v>
      </c>
      <c r="BF285" s="139">
        <f t="shared" si="105"/>
        <v>4.4955571268578067E-6</v>
      </c>
      <c r="BH285" s="137"/>
      <c r="BI285" s="137">
        <v>100</v>
      </c>
      <c r="BJ285" s="171"/>
      <c r="BK285" s="172"/>
      <c r="BL285" s="137"/>
      <c r="BM285" s="137"/>
    </row>
    <row r="286" spans="1:66" x14ac:dyDescent="0.2">
      <c r="AR286" s="133"/>
      <c r="AS286" s="133"/>
      <c r="AT286" s="137"/>
      <c r="AU286" s="138"/>
      <c r="AV286" s="138"/>
      <c r="AW286" s="138"/>
      <c r="AX286" s="129"/>
      <c r="AY286" s="245"/>
      <c r="AZ286" s="139"/>
      <c r="BA286" s="139"/>
      <c r="BB286" s="139"/>
      <c r="BC286" s="135"/>
      <c r="BD286" s="135"/>
      <c r="BE286" s="135"/>
      <c r="BF286" s="139"/>
    </row>
    <row r="287" spans="1:66" s="129" customFormat="1" x14ac:dyDescent="0.2">
      <c r="D287" s="130"/>
      <c r="E287" s="131"/>
      <c r="F287" s="133"/>
      <c r="G287" s="133"/>
      <c r="P287" s="132"/>
      <c r="Q287" s="132"/>
      <c r="R287" s="133"/>
      <c r="S287" s="133"/>
      <c r="T287" s="133"/>
      <c r="U287" s="134"/>
      <c r="V287" s="134"/>
      <c r="W287" s="134"/>
      <c r="X287" s="134"/>
      <c r="Y287" s="134"/>
      <c r="Z287" s="134"/>
      <c r="AA287" s="135"/>
      <c r="AB287" s="135"/>
      <c r="AC287" s="135"/>
      <c r="AD287" s="136"/>
      <c r="AE287" s="136"/>
      <c r="AF287" s="136"/>
      <c r="AG287" s="136"/>
      <c r="AH287" s="136"/>
      <c r="AI287" s="136"/>
      <c r="AJ287" s="136"/>
      <c r="AK287" s="136"/>
      <c r="AL287" s="136"/>
      <c r="AQ287" s="137"/>
      <c r="AR287" s="133"/>
      <c r="AS287" s="133"/>
      <c r="AT287" s="137"/>
      <c r="AU287" s="138"/>
      <c r="AV287" s="138"/>
      <c r="AW287" s="138"/>
      <c r="AY287" s="245"/>
      <c r="AZ287" s="139"/>
      <c r="BA287" s="139"/>
      <c r="BB287" s="139"/>
      <c r="BC287" s="135"/>
      <c r="BD287" s="135"/>
      <c r="BE287" s="135"/>
      <c r="BF287" s="139"/>
      <c r="BH287" s="137"/>
      <c r="BI287" s="137"/>
      <c r="BJ287" s="137"/>
      <c r="BK287" s="137"/>
      <c r="BL287" s="137"/>
      <c r="BM287" s="137"/>
    </row>
    <row r="290" spans="1:66" s="229" customFormat="1" x14ac:dyDescent="0.2">
      <c r="A290" s="229" t="s">
        <v>647</v>
      </c>
      <c r="D290" s="230"/>
      <c r="E290" s="230"/>
      <c r="F290" s="230"/>
      <c r="G290" s="230"/>
      <c r="P290" s="231"/>
      <c r="Q290" s="231"/>
      <c r="R290" s="230"/>
      <c r="S290" s="230"/>
      <c r="T290" s="230"/>
      <c r="U290" s="232"/>
      <c r="Z290" s="233"/>
      <c r="AA290" s="233"/>
      <c r="AB290" s="233"/>
      <c r="AC290" s="233"/>
      <c r="AD290" s="234"/>
      <c r="AE290" s="234"/>
      <c r="AF290" s="234"/>
      <c r="AG290" s="234"/>
      <c r="AH290" s="234"/>
      <c r="AI290" s="234"/>
      <c r="AJ290" s="234"/>
      <c r="AK290" s="234"/>
      <c r="AL290" s="234"/>
      <c r="AM290" s="232"/>
      <c r="AN290" s="232"/>
      <c r="AO290" s="232"/>
      <c r="AP290" s="232"/>
      <c r="AQ290" s="232"/>
      <c r="AR290" s="235"/>
      <c r="AS290" s="235"/>
      <c r="AT290" s="232"/>
      <c r="AU290" s="232"/>
      <c r="AY290" s="252"/>
    </row>
    <row r="291" spans="1:66" s="118" customFormat="1" x14ac:dyDescent="0.2">
      <c r="D291" s="119"/>
      <c r="E291" s="120"/>
      <c r="F291" s="122"/>
      <c r="G291" s="122"/>
      <c r="P291" s="121"/>
      <c r="Q291" s="121"/>
      <c r="R291" s="122"/>
      <c r="S291" s="122"/>
      <c r="T291" s="122"/>
      <c r="U291" s="123"/>
      <c r="V291" s="123"/>
      <c r="W291" s="123"/>
      <c r="X291" s="123"/>
      <c r="Y291" s="123"/>
      <c r="Z291" s="123"/>
      <c r="AA291" s="124"/>
      <c r="AB291" s="124"/>
      <c r="AC291" s="124"/>
      <c r="AD291" s="126"/>
      <c r="AE291" s="126"/>
      <c r="AF291" s="126"/>
      <c r="AG291" s="126"/>
      <c r="AH291" s="126"/>
      <c r="AI291" s="126"/>
      <c r="AJ291" s="126"/>
      <c r="AK291" s="126"/>
      <c r="AL291" s="126"/>
      <c r="AQ291" s="127"/>
      <c r="AR291" s="122"/>
      <c r="AS291" s="122"/>
      <c r="AT291" s="127"/>
      <c r="AU291" s="128"/>
      <c r="AV291" s="128"/>
      <c r="AW291" s="128"/>
      <c r="AX291" s="129"/>
      <c r="AY291" s="245"/>
      <c r="AZ291" s="125"/>
      <c r="BA291" s="125"/>
      <c r="BB291" s="125"/>
      <c r="BC291" s="124"/>
      <c r="BD291" s="124"/>
      <c r="BE291" s="124"/>
      <c r="BF291" s="125"/>
      <c r="BH291" s="115"/>
      <c r="BI291" s="115"/>
      <c r="BJ291" s="115"/>
      <c r="BK291" s="115"/>
      <c r="BL291" s="115"/>
      <c r="BM291" s="107"/>
      <c r="BN291" s="115"/>
    </row>
    <row r="292" spans="1:66" s="32" customFormat="1" x14ac:dyDescent="0.2">
      <c r="A292" s="32" t="str">
        <f t="shared" ref="A292:AP292" si="106">A69</f>
        <v>F-Cl-S</v>
      </c>
      <c r="B292" s="32" t="str">
        <f t="shared" si="106"/>
        <v>2_N72</v>
      </c>
      <c r="C292" s="32" t="str">
        <f t="shared" si="106"/>
        <v>_x-5614y-4076.ais</v>
      </c>
      <c r="D292" s="33">
        <f t="shared" si="106"/>
        <v>45747</v>
      </c>
      <c r="E292" s="34">
        <f t="shared" si="106"/>
        <v>0.45555555555555555</v>
      </c>
      <c r="F292" s="36">
        <f t="shared" si="106"/>
        <v>-5614</v>
      </c>
      <c r="G292" s="36">
        <f t="shared" si="106"/>
        <v>-4076</v>
      </c>
      <c r="H292" s="32">
        <f t="shared" si="106"/>
        <v>750</v>
      </c>
      <c r="I292" s="32">
        <f t="shared" si="106"/>
        <v>36</v>
      </c>
      <c r="J292" s="32">
        <f t="shared" si="106"/>
        <v>2001</v>
      </c>
      <c r="K292" s="32">
        <f t="shared" si="106"/>
        <v>50</v>
      </c>
      <c r="L292" s="32">
        <f t="shared" si="106"/>
        <v>15</v>
      </c>
      <c r="M292" s="32">
        <f t="shared" si="106"/>
        <v>400</v>
      </c>
      <c r="N292" s="32">
        <f t="shared" si="106"/>
        <v>80</v>
      </c>
      <c r="O292" s="32">
        <f t="shared" si="106"/>
        <v>400</v>
      </c>
      <c r="P292" s="35">
        <f t="shared" si="106"/>
        <v>3.13</v>
      </c>
      <c r="Q292" s="35">
        <f t="shared" si="106"/>
        <v>3.13</v>
      </c>
      <c r="R292" s="36">
        <f t="shared" si="106"/>
        <v>51</v>
      </c>
      <c r="S292" s="36">
        <f t="shared" si="106"/>
        <v>27</v>
      </c>
      <c r="T292" s="36">
        <f t="shared" si="106"/>
        <v>-20</v>
      </c>
      <c r="U292" s="37">
        <f t="shared" si="106"/>
        <v>3.0137996880932301E-3</v>
      </c>
      <c r="V292" s="37">
        <f t="shared" si="106"/>
        <v>1.6707316887290799E-5</v>
      </c>
      <c r="W292" s="37">
        <f t="shared" si="106"/>
        <v>7.45918718577433E-5</v>
      </c>
      <c r="X292" s="37">
        <f t="shared" si="106"/>
        <v>1.62872832599947</v>
      </c>
      <c r="Y292" s="37">
        <f t="shared" si="106"/>
        <v>7.4497788644277904E-6</v>
      </c>
      <c r="Z292" s="37">
        <f t="shared" si="106"/>
        <v>1.33527016871593E-2</v>
      </c>
      <c r="AA292" s="38">
        <f t="shared" si="106"/>
        <v>108.417616977279</v>
      </c>
      <c r="AB292" s="38">
        <f t="shared" si="106"/>
        <v>0.60000000929999997</v>
      </c>
      <c r="AC292" s="38">
        <f t="shared" si="106"/>
        <v>35978.331513897399</v>
      </c>
      <c r="AD292" s="39">
        <f t="shared" si="106"/>
        <v>2.3131071713933998E-2</v>
      </c>
      <c r="AE292" s="39">
        <f t="shared" si="106"/>
        <v>0.122607973705394</v>
      </c>
      <c r="AF292" s="39">
        <f t="shared" si="106"/>
        <v>3.8239330565055199E-2</v>
      </c>
      <c r="AG292" s="39">
        <f t="shared" si="106"/>
        <v>4.7108986466455997E-3</v>
      </c>
      <c r="AH292" s="39">
        <f t="shared" si="106"/>
        <v>0.20840721944733101</v>
      </c>
      <c r="AI292" s="39">
        <f t="shared" si="106"/>
        <v>4.88644128217892E-3</v>
      </c>
      <c r="AJ292" s="39">
        <f t="shared" si="106"/>
        <v>2.31690969995468E-2</v>
      </c>
      <c r="AK292" s="39">
        <f t="shared" si="106"/>
        <v>0.117851131586044</v>
      </c>
      <c r="AL292" s="39">
        <f t="shared" si="106"/>
        <v>9.13296037684737E-3</v>
      </c>
      <c r="AM292" s="32">
        <f t="shared" si="106"/>
        <v>6</v>
      </c>
      <c r="AN292" s="32">
        <f t="shared" si="106"/>
        <v>4</v>
      </c>
      <c r="AO292" s="32">
        <f t="shared" si="106"/>
        <v>191201</v>
      </c>
      <c r="AP292" s="32">
        <f t="shared" si="106"/>
        <v>974731</v>
      </c>
      <c r="AQ292" s="40"/>
      <c r="AR292" s="36">
        <f t="shared" ref="AR292:AS297" si="107">AR69</f>
        <v>108</v>
      </c>
      <c r="AS292" s="36">
        <f t="shared" si="107"/>
        <v>0.6</v>
      </c>
      <c r="AT292" s="40"/>
      <c r="AU292" s="41">
        <f t="shared" ref="AU292:AW297" si="108">AU69</f>
        <v>1.160745814790446E-5</v>
      </c>
      <c r="AV292" s="41">
        <f t="shared" si="108"/>
        <v>1.2968389027015769E-11</v>
      </c>
      <c r="AW292" s="41">
        <f t="shared" si="108"/>
        <v>0</v>
      </c>
      <c r="AY292" s="245">
        <f t="shared" ref="AY292:BF297" si="109">AY69</f>
        <v>8.3098002955555976E-5</v>
      </c>
      <c r="AZ292" s="42">
        <f t="shared" si="109"/>
        <v>9.2339923708464994E-5</v>
      </c>
      <c r="BA292" s="42">
        <f t="shared" si="109"/>
        <v>9.4320335298374045E-5</v>
      </c>
      <c r="BB292" s="42">
        <f t="shared" si="109"/>
        <v>1.0026157006810129E-4</v>
      </c>
      <c r="BC292" s="38">
        <f t="shared" si="109"/>
        <v>3.2734809472900208E-7</v>
      </c>
      <c r="BD292" s="38">
        <f t="shared" si="109"/>
        <v>13.023884410949696</v>
      </c>
      <c r="BE292" s="38">
        <f t="shared" si="109"/>
        <v>32.268132759683589</v>
      </c>
      <c r="BF292" s="42">
        <f t="shared" si="109"/>
        <v>6.6838964293133527</v>
      </c>
      <c r="BH292" s="40" t="str">
        <f t="shared" ref="BH292:BN297" si="110">BH69</f>
        <v>N72</v>
      </c>
      <c r="BI292" s="40">
        <f t="shared" si="110"/>
        <v>50.17</v>
      </c>
      <c r="BJ292" s="40">
        <f t="shared" si="110"/>
        <v>0</v>
      </c>
      <c r="BK292" s="40">
        <f t="shared" si="110"/>
        <v>0</v>
      </c>
      <c r="BL292" s="40">
        <f t="shared" si="110"/>
        <v>0</v>
      </c>
      <c r="BM292" s="32">
        <f t="shared" si="110"/>
        <v>0</v>
      </c>
      <c r="BN292" s="40">
        <f t="shared" si="110"/>
        <v>7</v>
      </c>
    </row>
    <row r="293" spans="1:66" s="32" customFormat="1" x14ac:dyDescent="0.2">
      <c r="A293" s="32" t="str">
        <f t="shared" ref="A293:AP293" si="111">A70</f>
        <v>F-Cl-S</v>
      </c>
      <c r="B293" s="32" t="str">
        <f t="shared" si="111"/>
        <v>1_M5_310325</v>
      </c>
      <c r="C293" s="32" t="str">
        <f t="shared" si="111"/>
        <v>_x-934y-4797.ais</v>
      </c>
      <c r="D293" s="33">
        <f t="shared" si="111"/>
        <v>45747</v>
      </c>
      <c r="E293" s="34">
        <f t="shared" si="111"/>
        <v>0.44861111111111113</v>
      </c>
      <c r="F293" s="36">
        <f t="shared" si="111"/>
        <v>-934</v>
      </c>
      <c r="G293" s="36">
        <f t="shared" si="111"/>
        <v>-4797</v>
      </c>
      <c r="H293" s="32">
        <f t="shared" si="111"/>
        <v>750</v>
      </c>
      <c r="I293" s="32">
        <f t="shared" si="111"/>
        <v>36</v>
      </c>
      <c r="J293" s="32">
        <f t="shared" si="111"/>
        <v>2001</v>
      </c>
      <c r="K293" s="32">
        <f t="shared" si="111"/>
        <v>50</v>
      </c>
      <c r="L293" s="32">
        <f t="shared" si="111"/>
        <v>15</v>
      </c>
      <c r="M293" s="32">
        <f t="shared" si="111"/>
        <v>400</v>
      </c>
      <c r="N293" s="32">
        <f t="shared" si="111"/>
        <v>80</v>
      </c>
      <c r="O293" s="32">
        <f t="shared" si="111"/>
        <v>400</v>
      </c>
      <c r="P293" s="35">
        <f t="shared" si="111"/>
        <v>3.13</v>
      </c>
      <c r="Q293" s="35">
        <f t="shared" si="111"/>
        <v>3.13</v>
      </c>
      <c r="R293" s="36">
        <f t="shared" si="111"/>
        <v>2</v>
      </c>
      <c r="S293" s="36">
        <f t="shared" si="111"/>
        <v>9</v>
      </c>
      <c r="T293" s="36">
        <f t="shared" si="111"/>
        <v>-20</v>
      </c>
      <c r="U293" s="37">
        <f t="shared" si="111"/>
        <v>0.14251444528391399</v>
      </c>
      <c r="V293" s="37">
        <f t="shared" si="111"/>
        <v>1.16543119909682E-3</v>
      </c>
      <c r="W293" s="37">
        <f t="shared" si="111"/>
        <v>1.06134788458519E-4</v>
      </c>
      <c r="X293" s="37">
        <f t="shared" si="111"/>
        <v>1.57992709638115</v>
      </c>
      <c r="Y293" s="37">
        <f t="shared" si="111"/>
        <v>1.21346381960812E-5</v>
      </c>
      <c r="Z293" s="37">
        <f t="shared" si="111"/>
        <v>1.45846511182615E-2</v>
      </c>
      <c r="AA293" s="38">
        <f t="shared" si="111"/>
        <v>4925.5006353160197</v>
      </c>
      <c r="AB293" s="38">
        <f t="shared" si="111"/>
        <v>40.275040339410502</v>
      </c>
      <c r="AC293" s="38">
        <f t="shared" si="111"/>
        <v>34562.850915901203</v>
      </c>
      <c r="AD293" s="39">
        <f t="shared" si="111"/>
        <v>6.9732935482121304E-3</v>
      </c>
      <c r="AE293" s="39">
        <f t="shared" si="111"/>
        <v>3.1743492502366098E-2</v>
      </c>
      <c r="AF293" s="39">
        <f t="shared" si="111"/>
        <v>8.1650178328107295E-2</v>
      </c>
      <c r="AG293" s="39">
        <f t="shared" si="111"/>
        <v>5.4463584874149098E-3</v>
      </c>
      <c r="AH293" s="39">
        <f t="shared" si="111"/>
        <v>0.21833036612638199</v>
      </c>
      <c r="AI293" s="39">
        <f t="shared" si="111"/>
        <v>8.06912438976576E-3</v>
      </c>
      <c r="AJ293" s="39">
        <f t="shared" si="111"/>
        <v>5.1037779044052003E-3</v>
      </c>
      <c r="AK293" s="39">
        <f t="shared" si="111"/>
        <v>3.04496821431114E-2</v>
      </c>
      <c r="AL293" s="39">
        <f t="shared" si="111"/>
        <v>2.22723989409998E-3</v>
      </c>
      <c r="AM293" s="32">
        <f t="shared" si="111"/>
        <v>6</v>
      </c>
      <c r="AN293" s="32">
        <f t="shared" si="111"/>
        <v>4</v>
      </c>
      <c r="AO293" s="32">
        <f t="shared" si="111"/>
        <v>191201</v>
      </c>
      <c r="AP293" s="32">
        <f t="shared" si="111"/>
        <v>974731</v>
      </c>
      <c r="AQ293" s="40"/>
      <c r="AR293" s="36">
        <f t="shared" si="107"/>
        <v>108</v>
      </c>
      <c r="AS293" s="36">
        <f t="shared" si="107"/>
        <v>0.6</v>
      </c>
      <c r="AT293" s="40"/>
      <c r="AU293" s="41">
        <f t="shared" si="108"/>
        <v>0.1393837749969766</v>
      </c>
      <c r="AV293" s="41">
        <f t="shared" si="108"/>
        <v>5.7164365119239537E-2</v>
      </c>
      <c r="AW293" s="41">
        <f t="shared" si="108"/>
        <v>4.5916391632661862</v>
      </c>
      <c r="AY293" s="245">
        <f t="shared" si="109"/>
        <v>0.99785096780610372</v>
      </c>
      <c r="AZ293" s="42">
        <f t="shared" si="109"/>
        <v>1.1088290808735128</v>
      </c>
      <c r="BA293" s="42">
        <f t="shared" si="109"/>
        <v>1.132610105102243</v>
      </c>
      <c r="BB293" s="42">
        <f t="shared" si="109"/>
        <v>1.2039531777884347</v>
      </c>
      <c r="BC293" s="38">
        <f t="shared" si="109"/>
        <v>1442.9429876905967</v>
      </c>
      <c r="BD293" s="38">
        <f t="shared" si="109"/>
        <v>21.057046108700106</v>
      </c>
      <c r="BE293" s="38">
        <f t="shared" si="109"/>
        <v>45.573622693326058</v>
      </c>
      <c r="BF293" s="42">
        <f t="shared" si="109"/>
        <v>6.435637508055013</v>
      </c>
      <c r="BH293" s="40" t="str">
        <f t="shared" si="110"/>
        <v>M5</v>
      </c>
      <c r="BI293" s="44">
        <f t="shared" si="110"/>
        <v>49.798649539262826</v>
      </c>
      <c r="BJ293" s="40">
        <f t="shared" si="110"/>
        <v>0.64</v>
      </c>
      <c r="BK293" s="40">
        <f t="shared" si="110"/>
        <v>990</v>
      </c>
      <c r="BL293" s="40">
        <f t="shared" si="110"/>
        <v>0</v>
      </c>
      <c r="BM293" s="32">
        <f t="shared" si="110"/>
        <v>0</v>
      </c>
      <c r="BN293" s="40">
        <f t="shared" si="110"/>
        <v>6.9481870993589743</v>
      </c>
    </row>
    <row r="294" spans="1:66" s="32" customFormat="1" x14ac:dyDescent="0.2">
      <c r="A294" s="32" t="str">
        <f t="shared" ref="A294:AP294" si="112">A71</f>
        <v>F-Cl-S</v>
      </c>
      <c r="B294" s="32" t="str">
        <f t="shared" si="112"/>
        <v>3_M40</v>
      </c>
      <c r="C294" s="32" t="str">
        <f t="shared" si="112"/>
        <v>_x3178y-4643.ais</v>
      </c>
      <c r="D294" s="33">
        <f t="shared" si="112"/>
        <v>45747</v>
      </c>
      <c r="E294" s="34">
        <f t="shared" si="112"/>
        <v>0.46180555555555558</v>
      </c>
      <c r="F294" s="36">
        <f t="shared" si="112"/>
        <v>3178</v>
      </c>
      <c r="G294" s="36">
        <f t="shared" si="112"/>
        <v>-4643</v>
      </c>
      <c r="H294" s="32">
        <f t="shared" si="112"/>
        <v>750</v>
      </c>
      <c r="I294" s="32">
        <f t="shared" si="112"/>
        <v>36</v>
      </c>
      <c r="J294" s="32">
        <f t="shared" si="112"/>
        <v>2001</v>
      </c>
      <c r="K294" s="32">
        <f t="shared" si="112"/>
        <v>50</v>
      </c>
      <c r="L294" s="32">
        <f t="shared" si="112"/>
        <v>15</v>
      </c>
      <c r="M294" s="32">
        <f t="shared" si="112"/>
        <v>400</v>
      </c>
      <c r="N294" s="32">
        <f t="shared" si="112"/>
        <v>80</v>
      </c>
      <c r="O294" s="32">
        <f t="shared" si="112"/>
        <v>400</v>
      </c>
      <c r="P294" s="35">
        <f t="shared" si="112"/>
        <v>3.13</v>
      </c>
      <c r="Q294" s="35">
        <f t="shared" si="112"/>
        <v>3.13</v>
      </c>
      <c r="R294" s="36">
        <f t="shared" si="112"/>
        <v>-34</v>
      </c>
      <c r="S294" s="36">
        <f t="shared" si="112"/>
        <v>10</v>
      </c>
      <c r="T294" s="36">
        <f t="shared" si="112"/>
        <v>-23</v>
      </c>
      <c r="U294" s="37">
        <f t="shared" si="112"/>
        <v>0.51246409489825195</v>
      </c>
      <c r="V294" s="37">
        <f t="shared" si="112"/>
        <v>2.1176295774067298E-3</v>
      </c>
      <c r="W294" s="37">
        <f t="shared" si="112"/>
        <v>1.0714080298312299E-4</v>
      </c>
      <c r="X294" s="37">
        <f t="shared" si="112"/>
        <v>1.5893971416777199</v>
      </c>
      <c r="Y294" s="37">
        <f t="shared" si="112"/>
        <v>1.2476011823439701E-5</v>
      </c>
      <c r="Z294" s="37">
        <f t="shared" si="112"/>
        <v>1.50846040483239E-2</v>
      </c>
      <c r="AA294" s="38">
        <f t="shared" si="112"/>
        <v>17824.458429632901</v>
      </c>
      <c r="AB294" s="38">
        <f t="shared" si="112"/>
        <v>73.675134860601204</v>
      </c>
      <c r="AC294" s="38">
        <f t="shared" si="112"/>
        <v>34786.236689786201</v>
      </c>
      <c r="AD294" s="39">
        <f t="shared" si="112"/>
        <v>7.9107570249312299E-3</v>
      </c>
      <c r="AE294" s="39">
        <f t="shared" si="112"/>
        <v>2.2100628484656399E-2</v>
      </c>
      <c r="AF294" s="39">
        <f t="shared" si="112"/>
        <v>4.6600407696451601E-2</v>
      </c>
      <c r="AG294" s="39">
        <f t="shared" si="112"/>
        <v>5.15485027589633E-3</v>
      </c>
      <c r="AH294" s="39">
        <f t="shared" si="112"/>
        <v>0.15228778917918201</v>
      </c>
      <c r="AI294" s="39">
        <f t="shared" si="112"/>
        <v>8.7451074742279696E-3</v>
      </c>
      <c r="AJ294" s="39">
        <f t="shared" si="112"/>
        <v>2.6866325788984799E-3</v>
      </c>
      <c r="AK294" s="39">
        <f t="shared" si="112"/>
        <v>2.4671633385251201E-2</v>
      </c>
      <c r="AL294" s="39">
        <f t="shared" si="112"/>
        <v>5.2942950834759901E-3</v>
      </c>
      <c r="AM294" s="32">
        <f t="shared" si="112"/>
        <v>6</v>
      </c>
      <c r="AN294" s="32">
        <f t="shared" si="112"/>
        <v>4</v>
      </c>
      <c r="AO294" s="32">
        <f t="shared" si="112"/>
        <v>191201</v>
      </c>
      <c r="AP294" s="32">
        <f t="shared" si="112"/>
        <v>974731</v>
      </c>
      <c r="AQ294" s="40"/>
      <c r="AR294" s="36">
        <f t="shared" si="107"/>
        <v>108</v>
      </c>
      <c r="AS294" s="36">
        <f t="shared" si="107"/>
        <v>0.6</v>
      </c>
      <c r="AT294" s="40"/>
      <c r="AU294" s="41">
        <f t="shared" si="108"/>
        <v>0.50929505791682084</v>
      </c>
      <c r="AV294" s="41">
        <f t="shared" si="108"/>
        <v>0.10192052016046889</v>
      </c>
      <c r="AW294" s="41">
        <f t="shared" si="108"/>
        <v>6.0279398990386408</v>
      </c>
      <c r="AY294" s="245">
        <f t="shared" si="109"/>
        <v>3.6460525369770536</v>
      </c>
      <c r="AZ294" s="42">
        <f t="shared" si="109"/>
        <v>4.0515560076887027</v>
      </c>
      <c r="BA294" s="42">
        <f t="shared" si="109"/>
        <v>4.1384496085554838</v>
      </c>
      <c r="BB294" s="42">
        <f t="shared" si="109"/>
        <v>4.3991304111558298</v>
      </c>
      <c r="BC294" s="38">
        <f t="shared" si="109"/>
        <v>2572.6779184997818</v>
      </c>
      <c r="BD294" s="38">
        <f t="shared" si="109"/>
        <v>21.092510878549422</v>
      </c>
      <c r="BE294" s="38">
        <f t="shared" si="109"/>
        <v>44.822139073121505</v>
      </c>
      <c r="BF294" s="42">
        <f t="shared" si="109"/>
        <v>6.3076682311311609</v>
      </c>
      <c r="BH294" s="40" t="str">
        <f t="shared" si="110"/>
        <v>M40</v>
      </c>
      <c r="BI294" s="44">
        <f t="shared" si="110"/>
        <v>48.517616075721165</v>
      </c>
      <c r="BJ294" s="40">
        <f t="shared" si="110"/>
        <v>3.07</v>
      </c>
      <c r="BK294" s="40">
        <f t="shared" si="110"/>
        <v>2183</v>
      </c>
      <c r="BL294" s="40">
        <f t="shared" si="110"/>
        <v>0</v>
      </c>
      <c r="BM294" s="32">
        <f t="shared" si="110"/>
        <v>0</v>
      </c>
      <c r="BN294" s="40">
        <f t="shared" si="110"/>
        <v>6.7694501201923085</v>
      </c>
    </row>
    <row r="295" spans="1:66" s="32" customFormat="1" x14ac:dyDescent="0.2">
      <c r="A295" s="32" t="str">
        <f t="shared" ref="A295:AP295" si="113">A72</f>
        <v>F-Cl-S</v>
      </c>
      <c r="B295" s="32" t="str">
        <f t="shared" si="113"/>
        <v>1_M21</v>
      </c>
      <c r="C295" s="32" t="str">
        <f t="shared" si="113"/>
        <v>_x4409y5579.ais</v>
      </c>
      <c r="D295" s="33">
        <f t="shared" si="113"/>
        <v>45747</v>
      </c>
      <c r="E295" s="34">
        <f t="shared" si="113"/>
        <v>0.49166666666666664</v>
      </c>
      <c r="F295" s="36">
        <f t="shared" si="113"/>
        <v>4409</v>
      </c>
      <c r="G295" s="36">
        <f t="shared" si="113"/>
        <v>5579</v>
      </c>
      <c r="H295" s="32">
        <f t="shared" si="113"/>
        <v>750</v>
      </c>
      <c r="I295" s="32">
        <f t="shared" si="113"/>
        <v>36</v>
      </c>
      <c r="J295" s="32">
        <f t="shared" si="113"/>
        <v>2001</v>
      </c>
      <c r="K295" s="32">
        <f t="shared" si="113"/>
        <v>50</v>
      </c>
      <c r="L295" s="32">
        <f t="shared" si="113"/>
        <v>15</v>
      </c>
      <c r="M295" s="32">
        <f t="shared" si="113"/>
        <v>400</v>
      </c>
      <c r="N295" s="32">
        <f t="shared" si="113"/>
        <v>80</v>
      </c>
      <c r="O295" s="32">
        <f t="shared" si="113"/>
        <v>400</v>
      </c>
      <c r="P295" s="35">
        <f t="shared" si="113"/>
        <v>3.12</v>
      </c>
      <c r="Q295" s="35">
        <f t="shared" si="113"/>
        <v>3.12</v>
      </c>
      <c r="R295" s="36">
        <f t="shared" si="113"/>
        <v>9</v>
      </c>
      <c r="S295" s="36">
        <f t="shared" si="113"/>
        <v>-5</v>
      </c>
      <c r="T295" s="36">
        <f t="shared" si="113"/>
        <v>-25</v>
      </c>
      <c r="U295" s="37">
        <f t="shared" si="113"/>
        <v>1.04843509103606</v>
      </c>
      <c r="V295" s="37">
        <f t="shared" si="113"/>
        <v>7.6646272728332404E-4</v>
      </c>
      <c r="W295" s="37">
        <f t="shared" si="113"/>
        <v>1.06361576081434E-4</v>
      </c>
      <c r="X295" s="37">
        <f t="shared" si="113"/>
        <v>1.5638344475868799</v>
      </c>
      <c r="Y295" s="37">
        <f t="shared" si="113"/>
        <v>1.21165515541778E-5</v>
      </c>
      <c r="Z295" s="37">
        <f t="shared" si="113"/>
        <v>1.5110686018875601E-2</v>
      </c>
      <c r="AA295" s="38">
        <f t="shared" si="113"/>
        <v>36355.128682862902</v>
      </c>
      <c r="AB295" s="38">
        <f t="shared" si="113"/>
        <v>26.600017642979701</v>
      </c>
      <c r="AC295" s="38">
        <f t="shared" si="113"/>
        <v>34686.445990832202</v>
      </c>
      <c r="AD295" s="39">
        <f t="shared" si="113"/>
        <v>1.0687737508971999E-2</v>
      </c>
      <c r="AE295" s="39">
        <f t="shared" si="113"/>
        <v>3.6305232749719203E-2</v>
      </c>
      <c r="AF295" s="39">
        <f t="shared" si="113"/>
        <v>9.7417117614268106E-2</v>
      </c>
      <c r="AG295" s="39">
        <f t="shared" si="113"/>
        <v>4.5126894971575298E-3</v>
      </c>
      <c r="AH295" s="39">
        <f t="shared" si="113"/>
        <v>0.24262306139846701</v>
      </c>
      <c r="AI295" s="39">
        <f t="shared" si="113"/>
        <v>3.3643694716301801E-3</v>
      </c>
      <c r="AJ295" s="39">
        <f t="shared" si="113"/>
        <v>1.29199408949014E-3</v>
      </c>
      <c r="AK295" s="39">
        <f t="shared" si="113"/>
        <v>4.2588113006394701E-2</v>
      </c>
      <c r="AL295" s="39">
        <f t="shared" si="113"/>
        <v>9.7731003766443007E-3</v>
      </c>
      <c r="AM295" s="32">
        <f t="shared" si="113"/>
        <v>6</v>
      </c>
      <c r="AN295" s="32">
        <f t="shared" si="113"/>
        <v>4</v>
      </c>
      <c r="AO295" s="32">
        <f t="shared" si="113"/>
        <v>191201</v>
      </c>
      <c r="AP295" s="32">
        <f t="shared" si="113"/>
        <v>974731</v>
      </c>
      <c r="AQ295" s="40"/>
      <c r="AR295" s="36">
        <f t="shared" si="107"/>
        <v>108</v>
      </c>
      <c r="AS295" s="36">
        <f t="shared" si="107"/>
        <v>0.6</v>
      </c>
      <c r="AT295" s="40"/>
      <c r="AU295" s="41">
        <f t="shared" si="108"/>
        <v>1.0449940213662476</v>
      </c>
      <c r="AV295" s="41">
        <f t="shared" si="108"/>
        <v>3.4718906848007415E-2</v>
      </c>
      <c r="AW295" s="236">
        <f t="shared" si="108"/>
        <v>7.2344911505961473</v>
      </c>
      <c r="AY295" s="245">
        <f t="shared" si="109"/>
        <v>7.4811311115265813</v>
      </c>
      <c r="AZ295" s="42">
        <f t="shared" si="109"/>
        <v>8.3131609848778041</v>
      </c>
      <c r="BA295" s="42">
        <f t="shared" si="109"/>
        <v>8.4914531005959226</v>
      </c>
      <c r="BB295" s="42">
        <f t="shared" si="109"/>
        <v>9.0263294477502818</v>
      </c>
      <c r="BC295" s="38">
        <f t="shared" si="109"/>
        <v>876.37469728067174</v>
      </c>
      <c r="BD295" s="38">
        <f t="shared" si="109"/>
        <v>19.556191838044388</v>
      </c>
      <c r="BE295" s="38">
        <f t="shared" si="109"/>
        <v>42.479089183742403</v>
      </c>
      <c r="BF295" s="42">
        <f t="shared" si="109"/>
        <v>5.9248852056918953</v>
      </c>
      <c r="BH295" s="40" t="str">
        <f t="shared" si="110"/>
        <v>M21</v>
      </c>
      <c r="BI295" s="44">
        <f t="shared" si="110"/>
        <v>46.318256540464752</v>
      </c>
      <c r="BJ295" s="40">
        <f t="shared" si="110"/>
        <v>7.56</v>
      </c>
      <c r="BK295" s="40">
        <f t="shared" si="110"/>
        <v>1051</v>
      </c>
      <c r="BL295" s="40">
        <f t="shared" si="110"/>
        <v>0</v>
      </c>
      <c r="BM295" s="32">
        <f t="shared" si="110"/>
        <v>0</v>
      </c>
      <c r="BN295" s="40">
        <f t="shared" si="110"/>
        <v>6.4625831330128207</v>
      </c>
    </row>
    <row r="296" spans="1:66" s="32" customFormat="1" x14ac:dyDescent="0.2">
      <c r="A296" s="32" t="str">
        <f t="shared" ref="A296:AP296" si="114">A73</f>
        <v>F-Cl-S</v>
      </c>
      <c r="B296" s="32" t="str">
        <f t="shared" si="114"/>
        <v>2_M47</v>
      </c>
      <c r="C296" s="32" t="str">
        <f t="shared" si="114"/>
        <v>_x76y6329.ais</v>
      </c>
      <c r="D296" s="33">
        <f t="shared" si="114"/>
        <v>45747</v>
      </c>
      <c r="E296" s="34">
        <f t="shared" si="114"/>
        <v>0.49791666666666667</v>
      </c>
      <c r="F296" s="36">
        <f t="shared" si="114"/>
        <v>76</v>
      </c>
      <c r="G296" s="36">
        <f t="shared" si="114"/>
        <v>6329</v>
      </c>
      <c r="H296" s="32">
        <f t="shared" si="114"/>
        <v>750</v>
      </c>
      <c r="I296" s="32">
        <f t="shared" si="114"/>
        <v>36</v>
      </c>
      <c r="J296" s="32">
        <f t="shared" si="114"/>
        <v>2001</v>
      </c>
      <c r="K296" s="32">
        <f t="shared" si="114"/>
        <v>50</v>
      </c>
      <c r="L296" s="32">
        <f t="shared" si="114"/>
        <v>15</v>
      </c>
      <c r="M296" s="32">
        <f t="shared" si="114"/>
        <v>400</v>
      </c>
      <c r="N296" s="32">
        <f t="shared" si="114"/>
        <v>80</v>
      </c>
      <c r="O296" s="32">
        <f t="shared" si="114"/>
        <v>400</v>
      </c>
      <c r="P296" s="35">
        <f t="shared" si="114"/>
        <v>3.12</v>
      </c>
      <c r="Q296" s="35">
        <f t="shared" si="114"/>
        <v>3.12</v>
      </c>
      <c r="R296" s="36">
        <f t="shared" si="114"/>
        <v>48</v>
      </c>
      <c r="S296" s="36">
        <f t="shared" si="114"/>
        <v>-3</v>
      </c>
      <c r="T296" s="36">
        <f t="shared" si="114"/>
        <v>-22</v>
      </c>
      <c r="U296" s="37">
        <f t="shared" si="114"/>
        <v>0.14153186090271899</v>
      </c>
      <c r="V296" s="37">
        <f t="shared" si="114"/>
        <v>2.5769804300868803E-4</v>
      </c>
      <c r="W296" s="37">
        <f t="shared" si="114"/>
        <v>9.9392401781134201E-5</v>
      </c>
      <c r="X296" s="37">
        <f t="shared" si="114"/>
        <v>1.5762620236893099</v>
      </c>
      <c r="Y296" s="37">
        <f t="shared" si="114"/>
        <v>1.49335967039331E-5</v>
      </c>
      <c r="Z296" s="37">
        <f t="shared" si="114"/>
        <v>1.4283154319676399E-2</v>
      </c>
      <c r="AA296" s="38">
        <f t="shared" si="114"/>
        <v>5112.9465278458601</v>
      </c>
      <c r="AB296" s="38">
        <f t="shared" si="114"/>
        <v>9.3000021872365206</v>
      </c>
      <c r="AC296" s="38">
        <f t="shared" si="114"/>
        <v>36136.364272157902</v>
      </c>
      <c r="AD296" s="39">
        <f t="shared" si="114"/>
        <v>1.11321777297523E-2</v>
      </c>
      <c r="AE296" s="39">
        <f t="shared" si="114"/>
        <v>8.4650892107602696E-2</v>
      </c>
      <c r="AF296" s="39">
        <f t="shared" si="114"/>
        <v>0.10672055474527101</v>
      </c>
      <c r="AG296" s="39">
        <f t="shared" si="114"/>
        <v>5.8523632714239703E-3</v>
      </c>
      <c r="AH296" s="39">
        <f t="shared" si="114"/>
        <v>0.13458881140201301</v>
      </c>
      <c r="AI296" s="39">
        <f t="shared" si="114"/>
        <v>7.3285560576703901E-3</v>
      </c>
      <c r="AJ296" s="39">
        <f t="shared" si="114"/>
        <v>4.1157039658953802E-3</v>
      </c>
      <c r="AK296" s="39">
        <f t="shared" si="114"/>
        <v>8.1062260447743395E-2</v>
      </c>
      <c r="AL296" s="39">
        <f t="shared" si="114"/>
        <v>9.3747722439323795E-3</v>
      </c>
      <c r="AM296" s="32">
        <f t="shared" si="114"/>
        <v>6</v>
      </c>
      <c r="AN296" s="32">
        <f t="shared" si="114"/>
        <v>4</v>
      </c>
      <c r="AO296" s="32">
        <f t="shared" si="114"/>
        <v>191201</v>
      </c>
      <c r="AP296" s="32">
        <f t="shared" si="114"/>
        <v>974731</v>
      </c>
      <c r="AQ296" s="40"/>
      <c r="AR296" s="36">
        <f t="shared" si="107"/>
        <v>108</v>
      </c>
      <c r="AS296" s="36">
        <f t="shared" si="107"/>
        <v>0.6</v>
      </c>
      <c r="AT296" s="40"/>
      <c r="AU296" s="41">
        <f t="shared" si="108"/>
        <v>0.13850166248467993</v>
      </c>
      <c r="AV296" s="41">
        <f t="shared" si="108"/>
        <v>1.1977346025646856E-2</v>
      </c>
      <c r="AW296" s="41">
        <f t="shared" si="108"/>
        <v>5.9205065505311358</v>
      </c>
      <c r="AY296" s="245">
        <f t="shared" si="109"/>
        <v>0.99153590836587691</v>
      </c>
      <c r="AZ296" s="42">
        <f t="shared" si="109"/>
        <v>1.1018116786955465</v>
      </c>
      <c r="BA296" s="42">
        <f t="shared" si="109"/>
        <v>1.125442200909047</v>
      </c>
      <c r="BB296" s="42">
        <f t="shared" si="109"/>
        <v>1.1963337675495489</v>
      </c>
      <c r="BC296" s="38">
        <f t="shared" si="109"/>
        <v>302.3321858434187</v>
      </c>
      <c r="BD296" s="38">
        <f t="shared" si="109"/>
        <v>25.888277745598522</v>
      </c>
      <c r="BE296" s="38">
        <f t="shared" si="109"/>
        <v>42.636063834937573</v>
      </c>
      <c r="BF296" s="42">
        <f t="shared" si="109"/>
        <v>6.4143265182307303</v>
      </c>
      <c r="BH296" s="40" t="str">
        <f t="shared" si="110"/>
        <v>M47</v>
      </c>
      <c r="BI296" s="44">
        <f t="shared" si="110"/>
        <v>49.749152894631422</v>
      </c>
      <c r="BJ296" s="40">
        <f t="shared" si="110"/>
        <v>0.82</v>
      </c>
      <c r="BK296" s="40">
        <f t="shared" si="110"/>
        <v>175</v>
      </c>
      <c r="BL296" s="40">
        <f t="shared" si="110"/>
        <v>0</v>
      </c>
      <c r="BM296" s="32">
        <f t="shared" si="110"/>
        <v>0</v>
      </c>
      <c r="BN296" s="40">
        <f t="shared" si="110"/>
        <v>6.9412810496794881</v>
      </c>
    </row>
    <row r="297" spans="1:66" s="32" customFormat="1" x14ac:dyDescent="0.2">
      <c r="A297" s="32" t="str">
        <f t="shared" ref="A297:AP297" si="115">A74</f>
        <v>F-Cl-S</v>
      </c>
      <c r="B297" s="32" t="str">
        <f t="shared" si="115"/>
        <v>3_M36</v>
      </c>
      <c r="C297" s="32" t="str">
        <f t="shared" si="115"/>
        <v>_x3515y390.ais</v>
      </c>
      <c r="D297" s="33">
        <f t="shared" si="115"/>
        <v>45747</v>
      </c>
      <c r="E297" s="34">
        <f t="shared" si="115"/>
        <v>0.50486111111111109</v>
      </c>
      <c r="F297" s="36">
        <f t="shared" si="115"/>
        <v>3515</v>
      </c>
      <c r="G297" s="36">
        <f t="shared" si="115"/>
        <v>390</v>
      </c>
      <c r="H297" s="32">
        <f t="shared" si="115"/>
        <v>750</v>
      </c>
      <c r="I297" s="32">
        <f t="shared" si="115"/>
        <v>36</v>
      </c>
      <c r="J297" s="32">
        <f t="shared" si="115"/>
        <v>2001</v>
      </c>
      <c r="K297" s="32">
        <f t="shared" si="115"/>
        <v>50</v>
      </c>
      <c r="L297" s="32">
        <f t="shared" si="115"/>
        <v>15</v>
      </c>
      <c r="M297" s="32">
        <f t="shared" si="115"/>
        <v>400</v>
      </c>
      <c r="N297" s="32">
        <f t="shared" si="115"/>
        <v>80</v>
      </c>
      <c r="O297" s="32">
        <f t="shared" si="115"/>
        <v>400</v>
      </c>
      <c r="P297" s="35">
        <f t="shared" si="115"/>
        <v>3.12</v>
      </c>
      <c r="Q297" s="35">
        <f t="shared" si="115"/>
        <v>3.12</v>
      </c>
      <c r="R297" s="36">
        <f t="shared" si="115"/>
        <v>-24</v>
      </c>
      <c r="S297" s="36">
        <f t="shared" si="115"/>
        <v>-45</v>
      </c>
      <c r="T297" s="36">
        <f t="shared" si="115"/>
        <v>-22</v>
      </c>
      <c r="U297" s="37">
        <f t="shared" si="115"/>
        <v>0.51648485882628603</v>
      </c>
      <c r="V297" s="37">
        <f t="shared" si="115"/>
        <v>1.41798010896556E-3</v>
      </c>
      <c r="W297" s="37">
        <f t="shared" si="115"/>
        <v>1.2909088160048001E-4</v>
      </c>
      <c r="X297" s="37">
        <f t="shared" si="115"/>
        <v>1.5841518967199999</v>
      </c>
      <c r="Y297" s="37">
        <f t="shared" si="115"/>
        <v>9.3497184555711502E-6</v>
      </c>
      <c r="Z297" s="37">
        <f t="shared" si="115"/>
        <v>1.49014305998672E-2</v>
      </c>
      <c r="AA297" s="38">
        <f t="shared" si="115"/>
        <v>17510.673623256698</v>
      </c>
      <c r="AB297" s="38">
        <f t="shared" si="115"/>
        <v>48.050057410208701</v>
      </c>
      <c r="AC297" s="38">
        <f t="shared" si="115"/>
        <v>33909.495997501697</v>
      </c>
      <c r="AD297" s="39">
        <f t="shared" si="115"/>
        <v>9.0140286094527004E-3</v>
      </c>
      <c r="AE297" s="39">
        <f t="shared" si="115"/>
        <v>3.5770235540215897E-2</v>
      </c>
      <c r="AF297" s="39">
        <f t="shared" si="115"/>
        <v>5.4842488264544798E-2</v>
      </c>
      <c r="AG297" s="39">
        <f t="shared" si="115"/>
        <v>4.8778988730777103E-3</v>
      </c>
      <c r="AH297" s="39">
        <f t="shared" si="115"/>
        <v>0.14963594025847701</v>
      </c>
      <c r="AI297" s="39">
        <f t="shared" si="115"/>
        <v>1.08774852799669E-2</v>
      </c>
      <c r="AJ297" s="39">
        <f t="shared" si="115"/>
        <v>2.6213843547380198E-3</v>
      </c>
      <c r="AK297" s="39">
        <f t="shared" si="115"/>
        <v>2.9731092953964599E-2</v>
      </c>
      <c r="AL297" s="39">
        <f t="shared" si="115"/>
        <v>6.4781920930950402E-3</v>
      </c>
      <c r="AM297" s="32">
        <f t="shared" si="115"/>
        <v>6</v>
      </c>
      <c r="AN297" s="32">
        <f t="shared" si="115"/>
        <v>4</v>
      </c>
      <c r="AO297" s="32">
        <f t="shared" si="115"/>
        <v>191201</v>
      </c>
      <c r="AP297" s="32">
        <f t="shared" si="115"/>
        <v>974731</v>
      </c>
      <c r="AQ297" s="40"/>
      <c r="AR297" s="36">
        <f t="shared" si="107"/>
        <v>108</v>
      </c>
      <c r="AS297" s="36">
        <f t="shared" si="107"/>
        <v>0.6</v>
      </c>
      <c r="AT297" s="40"/>
      <c r="AU297" s="41">
        <f t="shared" si="108"/>
        <v>0.5132094450633784</v>
      </c>
      <c r="AV297" s="41">
        <f t="shared" si="108"/>
        <v>6.8122825459115272E-2</v>
      </c>
      <c r="AW297" s="41">
        <f t="shared" si="108"/>
        <v>5.494832620728066</v>
      </c>
      <c r="AY297" s="245">
        <f t="shared" si="109"/>
        <v>3.6740757054028257</v>
      </c>
      <c r="AZ297" s="42">
        <f t="shared" si="109"/>
        <v>4.0826958322629379</v>
      </c>
      <c r="BA297" s="42">
        <f t="shared" si="109"/>
        <v>4.170257288018675</v>
      </c>
      <c r="BB297" s="42">
        <f t="shared" si="109"/>
        <v>4.43294165528589</v>
      </c>
      <c r="BC297" s="38">
        <f t="shared" si="109"/>
        <v>1719.5564595681547</v>
      </c>
      <c r="BD297" s="38">
        <f t="shared" si="109"/>
        <v>15.860936592075641</v>
      </c>
      <c r="BE297" s="38">
        <f t="shared" si="109"/>
        <v>54.188987951539332</v>
      </c>
      <c r="BF297" s="42">
        <f t="shared" si="109"/>
        <v>6.3082809606847565</v>
      </c>
      <c r="BH297" s="40" t="str">
        <f t="shared" si="110"/>
        <v>M36</v>
      </c>
      <c r="BI297" s="44">
        <f t="shared" si="110"/>
        <v>48.6829901442308</v>
      </c>
      <c r="BJ297" s="40">
        <f t="shared" si="110"/>
        <v>2.82</v>
      </c>
      <c r="BK297" s="40">
        <f t="shared" si="110"/>
        <v>1392</v>
      </c>
      <c r="BL297" s="40">
        <f t="shared" si="110"/>
        <v>0</v>
      </c>
      <c r="BM297" s="32">
        <f t="shared" si="110"/>
        <v>0</v>
      </c>
      <c r="BN297" s="40">
        <f t="shared" si="110"/>
        <v>6.7925240384615391</v>
      </c>
    </row>
    <row r="299" spans="1:66" s="118" customFormat="1" x14ac:dyDescent="0.2">
      <c r="A299" s="118" t="str">
        <f t="shared" ref="A299:AP299" si="116">A64</f>
        <v>ND70</v>
      </c>
      <c r="B299" s="118" t="str">
        <f t="shared" si="116"/>
        <v>1_degassed</v>
      </c>
      <c r="C299" s="118" t="str">
        <f t="shared" si="116"/>
        <v>_x5856y-3048.ais</v>
      </c>
      <c r="D299" s="119">
        <f t="shared" si="116"/>
        <v>45747</v>
      </c>
      <c r="E299" s="120">
        <f t="shared" si="116"/>
        <v>0.39305555555555555</v>
      </c>
      <c r="F299" s="122">
        <f t="shared" si="116"/>
        <v>5856</v>
      </c>
      <c r="G299" s="122">
        <f t="shared" si="116"/>
        <v>-3048</v>
      </c>
      <c r="H299" s="118">
        <f t="shared" si="116"/>
        <v>750</v>
      </c>
      <c r="I299" s="118">
        <f t="shared" si="116"/>
        <v>36</v>
      </c>
      <c r="J299" s="118">
        <f t="shared" si="116"/>
        <v>2001</v>
      </c>
      <c r="K299" s="118">
        <f t="shared" si="116"/>
        <v>50</v>
      </c>
      <c r="L299" s="118">
        <f t="shared" si="116"/>
        <v>15</v>
      </c>
      <c r="M299" s="118">
        <f t="shared" si="116"/>
        <v>400</v>
      </c>
      <c r="N299" s="118">
        <f t="shared" si="116"/>
        <v>80</v>
      </c>
      <c r="O299" s="118">
        <f t="shared" si="116"/>
        <v>400</v>
      </c>
      <c r="P299" s="121">
        <f t="shared" si="116"/>
        <v>3.14</v>
      </c>
      <c r="Q299" s="121">
        <f t="shared" si="116"/>
        <v>3.13</v>
      </c>
      <c r="R299" s="122">
        <f t="shared" si="116"/>
        <v>-17</v>
      </c>
      <c r="S299" s="122">
        <f t="shared" si="116"/>
        <v>5</v>
      </c>
      <c r="T299" s="122">
        <f t="shared" si="116"/>
        <v>-29</v>
      </c>
      <c r="U299" s="123">
        <f t="shared" si="116"/>
        <v>5.8821550645217499E-3</v>
      </c>
      <c r="V299" s="123">
        <f t="shared" si="116"/>
        <v>7.2861503425792398E-7</v>
      </c>
      <c r="W299" s="123">
        <f t="shared" si="116"/>
        <v>2.9519525952800399E-5</v>
      </c>
      <c r="X299" s="123">
        <f t="shared" si="116"/>
        <v>2.0352431992814499</v>
      </c>
      <c r="Y299" s="123">
        <f t="shared" si="116"/>
        <v>7.2775783149344098E-6</v>
      </c>
      <c r="Z299" s="123">
        <f t="shared" si="116"/>
        <v>1.3157686345077101E-2</v>
      </c>
      <c r="AA299" s="124">
        <f t="shared" si="116"/>
        <v>202.974822099752</v>
      </c>
      <c r="AB299" s="124">
        <f t="shared" si="116"/>
        <v>2.5000000062E-2</v>
      </c>
      <c r="AC299" s="124">
        <f t="shared" si="116"/>
        <v>34507.757337995201</v>
      </c>
      <c r="AD299" s="126">
        <f t="shared" si="116"/>
        <v>1.12639782868272E-2</v>
      </c>
      <c r="AE299" s="126">
        <f t="shared" si="116"/>
        <v>1</v>
      </c>
      <c r="AF299" s="126">
        <f t="shared" si="116"/>
        <v>0.149773116315772</v>
      </c>
      <c r="AG299" s="126">
        <f t="shared" si="116"/>
        <v>3.7139069736425098E-3</v>
      </c>
      <c r="AH299" s="126">
        <f t="shared" si="116"/>
        <v>0.24965989853831799</v>
      </c>
      <c r="AI299" s="126">
        <f t="shared" si="116"/>
        <v>9.6119149345997492E-3</v>
      </c>
      <c r="AJ299" s="126">
        <f t="shared" si="116"/>
        <v>1.10637208739811E-2</v>
      </c>
      <c r="AK299" s="126">
        <f t="shared" si="116"/>
        <v>1</v>
      </c>
      <c r="AL299" s="126">
        <f t="shared" si="116"/>
        <v>3.5495200643217602E-3</v>
      </c>
      <c r="AM299" s="118">
        <f t="shared" si="116"/>
        <v>6</v>
      </c>
      <c r="AN299" s="118">
        <f t="shared" si="116"/>
        <v>4</v>
      </c>
      <c r="AO299" s="118">
        <f t="shared" si="116"/>
        <v>191201</v>
      </c>
      <c r="AP299" s="118">
        <f t="shared" si="116"/>
        <v>974731</v>
      </c>
      <c r="AQ299" s="127"/>
      <c r="AR299" s="122">
        <f>AR64</f>
        <v>203</v>
      </c>
      <c r="AS299" s="122">
        <f>AS64</f>
        <v>2.5000000000000001E-2</v>
      </c>
      <c r="AT299" s="127"/>
      <c r="AU299" s="128">
        <f>AU64</f>
        <v>-7.2963015247223651E-7</v>
      </c>
      <c r="AV299" s="128">
        <f>AV64</f>
        <v>8.9996574211594084E-14</v>
      </c>
      <c r="AW299" s="128">
        <f>AW64</f>
        <v>0</v>
      </c>
      <c r="AX299" s="129"/>
      <c r="AY299" s="245">
        <f t="shared" ref="AY299:BF299" si="117">AY64</f>
        <v>-5.2234354665794404E-6</v>
      </c>
      <c r="AZ299" s="125">
        <f t="shared" si="117"/>
        <v>-5.8043709273976828E-6</v>
      </c>
      <c r="BA299" s="125">
        <f t="shared" si="117"/>
        <v>-5.9288570975730193E-6</v>
      </c>
      <c r="BB299" s="125">
        <f t="shared" si="117"/>
        <v>-6.3023156080990322E-6</v>
      </c>
      <c r="BC299" s="124">
        <f t="shared" si="117"/>
        <v>2.2716936574721048E-9</v>
      </c>
      <c r="BD299" s="124">
        <f t="shared" si="117"/>
        <v>12.702551661491885</v>
      </c>
      <c r="BE299" s="124">
        <f t="shared" si="117"/>
        <v>12.749661042810676</v>
      </c>
      <c r="BF299" s="125">
        <f t="shared" si="117"/>
        <v>8.3388143495435347</v>
      </c>
      <c r="BH299" s="115" t="str">
        <f t="shared" ref="BH299:BN299" si="118">BH64</f>
        <v>ND 70_ Degassed</v>
      </c>
      <c r="BI299" s="115">
        <f t="shared" si="118"/>
        <v>50.09</v>
      </c>
      <c r="BJ299" s="115">
        <f t="shared" si="118"/>
        <v>0</v>
      </c>
      <c r="BK299" s="115">
        <f t="shared" si="118"/>
        <v>0</v>
      </c>
      <c r="BL299" s="115">
        <f t="shared" si="118"/>
        <v>11</v>
      </c>
      <c r="BM299" s="107">
        <f t="shared" si="118"/>
        <v>15</v>
      </c>
      <c r="BN299" s="115">
        <f t="shared" si="118"/>
        <v>8.7799999999999994</v>
      </c>
    </row>
    <row r="300" spans="1:66" s="118" customFormat="1" x14ac:dyDescent="0.2">
      <c r="A300" s="118" t="str">
        <f t="shared" ref="A300:AP300" si="119">A109</f>
        <v>ND70</v>
      </c>
      <c r="B300" s="118" t="str">
        <f t="shared" si="119"/>
        <v>1_ND70-2-1-31-03-25-eve-01</v>
      </c>
      <c r="C300" s="118" t="str">
        <f t="shared" si="119"/>
        <v>_x6474y-3896.ais</v>
      </c>
      <c r="D300" s="119">
        <f t="shared" si="119"/>
        <v>45747</v>
      </c>
      <c r="E300" s="120">
        <f t="shared" si="119"/>
        <v>0.8</v>
      </c>
      <c r="F300" s="122">
        <f t="shared" si="119"/>
        <v>6474</v>
      </c>
      <c r="G300" s="122">
        <f t="shared" si="119"/>
        <v>-3896</v>
      </c>
      <c r="H300" s="118">
        <f t="shared" si="119"/>
        <v>750</v>
      </c>
      <c r="I300" s="118">
        <f t="shared" si="119"/>
        <v>36</v>
      </c>
      <c r="J300" s="118">
        <f t="shared" si="119"/>
        <v>2001</v>
      </c>
      <c r="K300" s="118">
        <f t="shared" si="119"/>
        <v>50</v>
      </c>
      <c r="L300" s="118">
        <f t="shared" si="119"/>
        <v>15</v>
      </c>
      <c r="M300" s="118">
        <f t="shared" si="119"/>
        <v>400</v>
      </c>
      <c r="N300" s="118">
        <f t="shared" si="119"/>
        <v>80</v>
      </c>
      <c r="O300" s="118">
        <f t="shared" si="119"/>
        <v>400</v>
      </c>
      <c r="P300" s="121">
        <f t="shared" si="119"/>
        <v>3.08</v>
      </c>
      <c r="Q300" s="121">
        <f t="shared" si="119"/>
        <v>3.08</v>
      </c>
      <c r="R300" s="122">
        <f t="shared" si="119"/>
        <v>-2</v>
      </c>
      <c r="S300" s="122">
        <f t="shared" si="119"/>
        <v>10</v>
      </c>
      <c r="T300" s="122">
        <f t="shared" si="119"/>
        <v>-14</v>
      </c>
      <c r="U300" s="123">
        <f t="shared" si="119"/>
        <v>5.4370886673423303E-3</v>
      </c>
      <c r="V300" s="123">
        <f t="shared" si="119"/>
        <v>9.3817394412166402E-6</v>
      </c>
      <c r="W300" s="123">
        <f t="shared" si="119"/>
        <v>4.04836916719892E-5</v>
      </c>
      <c r="X300" s="123">
        <f t="shared" si="119"/>
        <v>2.0333749996439798</v>
      </c>
      <c r="Y300" s="123">
        <f t="shared" si="119"/>
        <v>1.7297333827512698E-5</v>
      </c>
      <c r="Z300" s="123">
        <f t="shared" si="119"/>
        <v>1.3089470502872E-2</v>
      </c>
      <c r="AA300" s="124">
        <f t="shared" si="119"/>
        <v>189.164188234704</v>
      </c>
      <c r="AB300" s="124">
        <f t="shared" si="119"/>
        <v>0.32500000328599998</v>
      </c>
      <c r="AC300" s="124">
        <f t="shared" si="119"/>
        <v>34795.002482118798</v>
      </c>
      <c r="AD300" s="126">
        <f t="shared" si="119"/>
        <v>1.8458528056489801E-2</v>
      </c>
      <c r="AE300" s="126">
        <f t="shared" si="119"/>
        <v>0.29697680281627498</v>
      </c>
      <c r="AF300" s="126">
        <f t="shared" si="119"/>
        <v>9.7406144408591605E-2</v>
      </c>
      <c r="AG300" s="126">
        <f t="shared" si="119"/>
        <v>3.3061094132790601E-3</v>
      </c>
      <c r="AH300" s="126">
        <f t="shared" si="119"/>
        <v>0.190878947745456</v>
      </c>
      <c r="AI300" s="126">
        <f t="shared" si="119"/>
        <v>4.3611462745942698E-3</v>
      </c>
      <c r="AJ300" s="126">
        <f t="shared" si="119"/>
        <v>1.75313847650941E-2</v>
      </c>
      <c r="AK300" s="126">
        <f t="shared" si="119"/>
        <v>0.29122607189919297</v>
      </c>
      <c r="AL300" s="126">
        <f t="shared" si="119"/>
        <v>5.9703812313219402E-3</v>
      </c>
      <c r="AM300" s="118">
        <f t="shared" si="119"/>
        <v>6</v>
      </c>
      <c r="AN300" s="118">
        <f t="shared" si="119"/>
        <v>4</v>
      </c>
      <c r="AO300" s="118">
        <f t="shared" si="119"/>
        <v>191201</v>
      </c>
      <c r="AP300" s="118">
        <f t="shared" si="119"/>
        <v>974731</v>
      </c>
      <c r="AQ300" s="127"/>
      <c r="AR300" s="122">
        <f>AR109</f>
        <v>187</v>
      </c>
      <c r="AS300" s="122">
        <f>AS109</f>
        <v>0.28000000000000003</v>
      </c>
      <c r="AT300" s="127"/>
      <c r="AU300" s="128">
        <f t="shared" ref="AU300:AW301" si="120">AU109</f>
        <v>6.2198249182944559E-5</v>
      </c>
      <c r="AV300" s="128">
        <f t="shared" si="120"/>
        <v>6.4780859428134765E-5</v>
      </c>
      <c r="AW300" s="128">
        <f t="shared" si="120"/>
        <v>0</v>
      </c>
      <c r="AX300" s="129"/>
      <c r="AY300" s="245">
        <f t="shared" ref="AY300:BF301" si="121">AY109</f>
        <v>4.4527839158031615E-4</v>
      </c>
      <c r="AZ300" s="125">
        <f t="shared" si="121"/>
        <v>4.9480097288914803E-4</v>
      </c>
      <c r="BA300" s="125">
        <f t="shared" si="121"/>
        <v>5.0541295459818338E-4</v>
      </c>
      <c r="BB300" s="125">
        <f t="shared" si="121"/>
        <v>5.3724889972528965E-4</v>
      </c>
      <c r="BC300" s="124">
        <f t="shared" si="121"/>
        <v>1.6351985481412594</v>
      </c>
      <c r="BD300" s="124">
        <f t="shared" si="121"/>
        <v>30.191399809351484</v>
      </c>
      <c r="BE300" s="124">
        <f t="shared" si="121"/>
        <v>17.485150249526765</v>
      </c>
      <c r="BF300" s="125">
        <f t="shared" si="121"/>
        <v>8.3311599473815487</v>
      </c>
      <c r="BH300" s="115" t="str">
        <f t="shared" ref="BH300:BN301" si="122">BH109</f>
        <v>ND 70_ Degassed</v>
      </c>
      <c r="BI300" s="115">
        <f t="shared" si="122"/>
        <v>50.09</v>
      </c>
      <c r="BJ300" s="115">
        <f t="shared" si="122"/>
        <v>0</v>
      </c>
      <c r="BK300" s="115">
        <f t="shared" si="122"/>
        <v>0</v>
      </c>
      <c r="BL300" s="115">
        <f t="shared" si="122"/>
        <v>11</v>
      </c>
      <c r="BM300" s="107">
        <f t="shared" si="122"/>
        <v>15</v>
      </c>
      <c r="BN300" s="115">
        <f t="shared" si="122"/>
        <v>8.7799999999999994</v>
      </c>
    </row>
    <row r="301" spans="1:66" s="118" customFormat="1" x14ac:dyDescent="0.2">
      <c r="A301" s="118" t="str">
        <f t="shared" ref="A301:AP301" si="123">A110</f>
        <v>ND70</v>
      </c>
      <c r="B301" s="118" t="str">
        <f t="shared" si="123"/>
        <v>2_degassed-31-03-25-eve-02</v>
      </c>
      <c r="C301" s="118" t="str">
        <f t="shared" si="123"/>
        <v>_x6016y-4039.ais</v>
      </c>
      <c r="D301" s="119">
        <f t="shared" si="123"/>
        <v>45747</v>
      </c>
      <c r="E301" s="120">
        <f t="shared" si="123"/>
        <v>0.80625000000000002</v>
      </c>
      <c r="F301" s="122">
        <f t="shared" si="123"/>
        <v>6016</v>
      </c>
      <c r="G301" s="122">
        <f t="shared" si="123"/>
        <v>-4039</v>
      </c>
      <c r="H301" s="118">
        <f t="shared" si="123"/>
        <v>750</v>
      </c>
      <c r="I301" s="118">
        <f t="shared" si="123"/>
        <v>36</v>
      </c>
      <c r="J301" s="118">
        <f t="shared" si="123"/>
        <v>2001</v>
      </c>
      <c r="K301" s="118">
        <f t="shared" si="123"/>
        <v>50</v>
      </c>
      <c r="L301" s="118">
        <f t="shared" si="123"/>
        <v>15</v>
      </c>
      <c r="M301" s="118">
        <f t="shared" si="123"/>
        <v>400</v>
      </c>
      <c r="N301" s="118">
        <f t="shared" si="123"/>
        <v>80</v>
      </c>
      <c r="O301" s="118">
        <f t="shared" si="123"/>
        <v>400</v>
      </c>
      <c r="P301" s="121">
        <f t="shared" si="123"/>
        <v>3.08</v>
      </c>
      <c r="Q301" s="121">
        <f t="shared" si="123"/>
        <v>3.08</v>
      </c>
      <c r="R301" s="122">
        <f t="shared" si="123"/>
        <v>-1</v>
      </c>
      <c r="S301" s="122">
        <f t="shared" si="123"/>
        <v>12</v>
      </c>
      <c r="T301" s="122">
        <f t="shared" si="123"/>
        <v>-12</v>
      </c>
      <c r="U301" s="123">
        <f t="shared" si="123"/>
        <v>5.3235388117551102E-3</v>
      </c>
      <c r="V301" s="123">
        <f t="shared" si="123"/>
        <v>6.4768592448306502E-6</v>
      </c>
      <c r="W301" s="123">
        <f t="shared" si="123"/>
        <v>3.2305859445219998E-5</v>
      </c>
      <c r="X301" s="123">
        <f t="shared" si="123"/>
        <v>2.0365319780867299</v>
      </c>
      <c r="Y301" s="123">
        <f t="shared" si="123"/>
        <v>2.11812432722492E-5</v>
      </c>
      <c r="Z301" s="123">
        <f t="shared" si="123"/>
        <v>1.3181008376502599E-2</v>
      </c>
      <c r="AA301" s="124">
        <f t="shared" si="123"/>
        <v>184.87987275028999</v>
      </c>
      <c r="AB301" s="124">
        <f t="shared" si="123"/>
        <v>0.22500000130199899</v>
      </c>
      <c r="AC301" s="124">
        <f t="shared" si="123"/>
        <v>34734.023592238504</v>
      </c>
      <c r="AD301" s="126">
        <f t="shared" si="123"/>
        <v>9.1194271307135193E-3</v>
      </c>
      <c r="AE301" s="126">
        <f t="shared" si="123"/>
        <v>0.11025204137771</v>
      </c>
      <c r="AF301" s="126">
        <f t="shared" si="123"/>
        <v>0.13028700165552101</v>
      </c>
      <c r="AG301" s="126">
        <f t="shared" si="123"/>
        <v>5.28622652846218E-3</v>
      </c>
      <c r="AH301" s="126">
        <f t="shared" si="123"/>
        <v>0.16879114494626099</v>
      </c>
      <c r="AI301" s="126">
        <f t="shared" si="123"/>
        <v>8.9923417017068602E-3</v>
      </c>
      <c r="AJ301" s="126">
        <f t="shared" si="123"/>
        <v>5.4706343013635602E-3</v>
      </c>
      <c r="AK301" s="126">
        <f t="shared" si="123"/>
        <v>0.111111111845925</v>
      </c>
      <c r="AL301" s="126">
        <f t="shared" si="123"/>
        <v>6.9495633982827399E-3</v>
      </c>
      <c r="AM301" s="118">
        <f t="shared" si="123"/>
        <v>6</v>
      </c>
      <c r="AN301" s="118">
        <f t="shared" si="123"/>
        <v>4</v>
      </c>
      <c r="AO301" s="118">
        <f t="shared" si="123"/>
        <v>191201</v>
      </c>
      <c r="AP301" s="118">
        <f t="shared" si="123"/>
        <v>974731</v>
      </c>
      <c r="AQ301" s="127"/>
      <c r="AR301" s="122">
        <f>AR110</f>
        <v>187</v>
      </c>
      <c r="AS301" s="122">
        <f>AS110</f>
        <v>0.28000000000000003</v>
      </c>
      <c r="AT301" s="127"/>
      <c r="AU301" s="128">
        <f t="shared" si="120"/>
        <v>-6.1038918917063285E-5</v>
      </c>
      <c r="AV301" s="128">
        <f t="shared" si="120"/>
        <v>-7.9315600378600549E-5</v>
      </c>
      <c r="AW301" s="128">
        <f t="shared" si="120"/>
        <v>0</v>
      </c>
      <c r="AX301" s="129"/>
      <c r="AY301" s="245">
        <f t="shared" si="121"/>
        <v>-4.3697872522502031E-4</v>
      </c>
      <c r="AZ301" s="125">
        <f t="shared" si="121"/>
        <v>-4.8557824152623393E-4</v>
      </c>
      <c r="BA301" s="125">
        <f t="shared" si="121"/>
        <v>-4.9599242359077964E-4</v>
      </c>
      <c r="BB301" s="125">
        <f t="shared" si="121"/>
        <v>-5.2723496978441706E-4</v>
      </c>
      <c r="BC301" s="124">
        <f t="shared" si="121"/>
        <v>-2.0020845004058678</v>
      </c>
      <c r="BD301" s="124">
        <f t="shared" si="121"/>
        <v>36.970517564646471</v>
      </c>
      <c r="BE301" s="124">
        <f t="shared" si="121"/>
        <v>13.953095259111519</v>
      </c>
      <c r="BF301" s="125">
        <f t="shared" si="121"/>
        <v>8.3440947441414135</v>
      </c>
      <c r="BH301" s="115" t="str">
        <f t="shared" si="122"/>
        <v>ND 70_ Degassed</v>
      </c>
      <c r="BI301" s="115">
        <f t="shared" si="122"/>
        <v>50.09</v>
      </c>
      <c r="BJ301" s="115">
        <f t="shared" si="122"/>
        <v>0</v>
      </c>
      <c r="BK301" s="115">
        <f t="shared" si="122"/>
        <v>0</v>
      </c>
      <c r="BL301" s="115">
        <f t="shared" si="122"/>
        <v>11</v>
      </c>
      <c r="BM301" s="107">
        <f t="shared" si="122"/>
        <v>15</v>
      </c>
      <c r="BN301" s="115">
        <f t="shared" si="122"/>
        <v>8.7799999999999994</v>
      </c>
    </row>
    <row r="302" spans="1:66" s="118" customFormat="1" x14ac:dyDescent="0.2">
      <c r="A302" s="118" t="str">
        <f t="shared" ref="A302:AP302" si="124">A124</f>
        <v>ND70</v>
      </c>
      <c r="B302" s="118" t="str">
        <f t="shared" si="124"/>
        <v>15_degassed_010425</v>
      </c>
      <c r="C302" s="118" t="str">
        <f t="shared" si="124"/>
        <v>_x6486y-3798.ais</v>
      </c>
      <c r="D302" s="119">
        <f t="shared" si="124"/>
        <v>45748</v>
      </c>
      <c r="E302" s="120">
        <f t="shared" si="124"/>
        <v>0.32361111111111113</v>
      </c>
      <c r="F302" s="122">
        <f t="shared" si="124"/>
        <v>6486</v>
      </c>
      <c r="G302" s="122">
        <f t="shared" si="124"/>
        <v>-3798</v>
      </c>
      <c r="H302" s="118">
        <f t="shared" si="124"/>
        <v>750</v>
      </c>
      <c r="I302" s="118">
        <f t="shared" si="124"/>
        <v>36</v>
      </c>
      <c r="J302" s="118">
        <f t="shared" si="124"/>
        <v>2001</v>
      </c>
      <c r="K302" s="118">
        <f t="shared" si="124"/>
        <v>50</v>
      </c>
      <c r="L302" s="118">
        <f t="shared" si="124"/>
        <v>15</v>
      </c>
      <c r="M302" s="118">
        <f t="shared" si="124"/>
        <v>400</v>
      </c>
      <c r="N302" s="118">
        <f t="shared" si="124"/>
        <v>80</v>
      </c>
      <c r="O302" s="118">
        <f t="shared" si="124"/>
        <v>400</v>
      </c>
      <c r="P302" s="121">
        <f t="shared" si="124"/>
        <v>3.05</v>
      </c>
      <c r="Q302" s="121">
        <f t="shared" si="124"/>
        <v>3.08</v>
      </c>
      <c r="R302" s="122">
        <f t="shared" si="124"/>
        <v>-2</v>
      </c>
      <c r="S302" s="122">
        <f t="shared" si="124"/>
        <v>10</v>
      </c>
      <c r="T302" s="122">
        <f t="shared" si="124"/>
        <v>-11</v>
      </c>
      <c r="U302" s="123">
        <f t="shared" si="124"/>
        <v>5.1193029579178701E-3</v>
      </c>
      <c r="V302" s="123">
        <f t="shared" si="124"/>
        <v>5.7382151241430103E-6</v>
      </c>
      <c r="W302" s="123">
        <f t="shared" si="124"/>
        <v>3.3768410747103301E-5</v>
      </c>
      <c r="X302" s="123">
        <f t="shared" si="124"/>
        <v>2.04474969199291</v>
      </c>
      <c r="Y302" s="123">
        <f t="shared" si="124"/>
        <v>1.8300280268036698E-5</v>
      </c>
      <c r="Z302" s="123">
        <f t="shared" si="124"/>
        <v>1.3259133005401999E-2</v>
      </c>
      <c r="AA302" s="124">
        <f t="shared" si="124"/>
        <v>178.73061852659299</v>
      </c>
      <c r="AB302" s="124">
        <f t="shared" si="124"/>
        <v>0.200000001116</v>
      </c>
      <c r="AC302" s="124">
        <f t="shared" si="124"/>
        <v>34912.328869481498</v>
      </c>
      <c r="AD302" s="126">
        <f t="shared" si="124"/>
        <v>2.2663111965301901E-2</v>
      </c>
      <c r="AE302" s="126">
        <f t="shared" si="124"/>
        <v>0.20726886139464401</v>
      </c>
      <c r="AF302" s="126">
        <f t="shared" si="124"/>
        <v>0.115813910791962</v>
      </c>
      <c r="AG302" s="126">
        <f t="shared" si="124"/>
        <v>2.59245130680968E-3</v>
      </c>
      <c r="AH302" s="126">
        <f t="shared" si="124"/>
        <v>0.13388573228377901</v>
      </c>
      <c r="AI302" s="126">
        <f t="shared" si="124"/>
        <v>6.6483679987000702E-3</v>
      </c>
      <c r="AJ302" s="126">
        <f t="shared" si="124"/>
        <v>2.3416388502997699E-2</v>
      </c>
      <c r="AK302" s="126">
        <f t="shared" si="124"/>
        <v>0.20412414611783</v>
      </c>
      <c r="AL302" s="126">
        <f t="shared" si="124"/>
        <v>4.7321974781862801E-3</v>
      </c>
      <c r="AM302" s="118">
        <f t="shared" si="124"/>
        <v>6</v>
      </c>
      <c r="AN302" s="118">
        <f t="shared" si="124"/>
        <v>4</v>
      </c>
      <c r="AO302" s="118">
        <f t="shared" si="124"/>
        <v>191201</v>
      </c>
      <c r="AP302" s="118">
        <f t="shared" si="124"/>
        <v>974731</v>
      </c>
      <c r="AQ302" s="127"/>
      <c r="AR302" s="122">
        <f>AR124</f>
        <v>187</v>
      </c>
      <c r="AS302" s="122">
        <f>AS124</f>
        <v>0.28000000000000003</v>
      </c>
      <c r="AT302" s="127"/>
      <c r="AU302" s="128">
        <f>AU124</f>
        <v>-2.3686135360152563E-4</v>
      </c>
      <c r="AV302" s="128">
        <f>AV124</f>
        <v>-1.1477893551817572E-4</v>
      </c>
      <c r="AW302" s="128">
        <f>AW124</f>
        <v>0</v>
      </c>
      <c r="AX302" s="129"/>
      <c r="AY302" s="245">
        <f t="shared" ref="AY302:BF302" si="125">AY124</f>
        <v>-1.6956947172098967E-3</v>
      </c>
      <c r="AZ302" s="125">
        <f t="shared" si="125"/>
        <v>-1.8842850038616956E-3</v>
      </c>
      <c r="BA302" s="125">
        <f t="shared" si="125"/>
        <v>-1.9246972081442236E-3</v>
      </c>
      <c r="BB302" s="125">
        <f t="shared" si="125"/>
        <v>-2.045933820991809E-3</v>
      </c>
      <c r="BC302" s="124">
        <f t="shared" si="125"/>
        <v>-2.897250057707736</v>
      </c>
      <c r="BD302" s="124">
        <f t="shared" si="125"/>
        <v>31.941979249812</v>
      </c>
      <c r="BE302" s="124">
        <f t="shared" si="125"/>
        <v>14.584779974731577</v>
      </c>
      <c r="BF302" s="125">
        <f t="shared" si="125"/>
        <v>8.3777644258116393</v>
      </c>
      <c r="BH302" s="115" t="str">
        <f t="shared" ref="BH302:BN302" si="126">BH124</f>
        <v>ND 70_ Degassed</v>
      </c>
      <c r="BI302" s="115">
        <f t="shared" si="126"/>
        <v>50.09</v>
      </c>
      <c r="BJ302" s="115">
        <f t="shared" si="126"/>
        <v>0</v>
      </c>
      <c r="BK302" s="115">
        <f t="shared" si="126"/>
        <v>0</v>
      </c>
      <c r="BL302" s="115">
        <f t="shared" si="126"/>
        <v>11</v>
      </c>
      <c r="BM302" s="107">
        <f t="shared" si="126"/>
        <v>15</v>
      </c>
      <c r="BN302" s="115">
        <f t="shared" si="126"/>
        <v>8.7799999999999994</v>
      </c>
    </row>
    <row r="303" spans="1:66" s="118" customFormat="1" x14ac:dyDescent="0.2">
      <c r="D303" s="119"/>
      <c r="E303" s="120"/>
      <c r="F303" s="122"/>
      <c r="G303" s="122"/>
      <c r="P303" s="121"/>
      <c r="Q303" s="121"/>
      <c r="R303" s="122"/>
      <c r="S303" s="122"/>
      <c r="T303" s="122"/>
      <c r="U303" s="123"/>
      <c r="V303" s="123"/>
      <c r="W303" s="123"/>
      <c r="X303" s="123"/>
      <c r="Y303" s="123"/>
      <c r="Z303" s="123"/>
      <c r="AA303" s="124"/>
      <c r="AB303" s="124"/>
      <c r="AC303" s="124"/>
      <c r="AD303" s="126"/>
      <c r="AE303" s="126"/>
      <c r="AF303" s="126"/>
      <c r="AG303" s="126"/>
      <c r="AH303" s="126"/>
      <c r="AI303" s="126"/>
      <c r="AJ303" s="126"/>
      <c r="AK303" s="126"/>
      <c r="AL303" s="126"/>
      <c r="AQ303" s="127"/>
      <c r="AR303" s="122"/>
      <c r="AS303" s="122"/>
      <c r="AT303" s="127"/>
      <c r="AU303" s="128"/>
      <c r="AV303" s="128"/>
      <c r="AW303" s="128"/>
      <c r="AX303" s="129"/>
      <c r="AY303" s="245"/>
      <c r="AZ303" s="125"/>
      <c r="BA303" s="125"/>
      <c r="BB303" s="125"/>
      <c r="BC303" s="124"/>
      <c r="BD303" s="124"/>
      <c r="BE303" s="124"/>
      <c r="BF303" s="125"/>
      <c r="BH303" s="115"/>
      <c r="BI303" s="115"/>
      <c r="BJ303" s="115"/>
      <c r="BK303" s="115"/>
      <c r="BL303" s="115"/>
      <c r="BM303" s="107"/>
      <c r="BN303" s="115"/>
    </row>
    <row r="304" spans="1:66" s="118" customFormat="1" x14ac:dyDescent="0.2">
      <c r="A304" s="118" t="str">
        <f t="shared" ref="A304:AP304" si="127">A121</f>
        <v>ND70</v>
      </c>
      <c r="B304" s="118" t="str">
        <f t="shared" si="127"/>
        <v>13_ND70_2-1-01</v>
      </c>
      <c r="C304" s="118" t="str">
        <f t="shared" si="127"/>
        <v>_x1175y-5332.ais</v>
      </c>
      <c r="D304" s="119">
        <f t="shared" si="127"/>
        <v>45747</v>
      </c>
      <c r="E304" s="120">
        <f t="shared" si="127"/>
        <v>0.87847222222222221</v>
      </c>
      <c r="F304" s="122">
        <f t="shared" si="127"/>
        <v>1175</v>
      </c>
      <c r="G304" s="122">
        <f t="shared" si="127"/>
        <v>-5332</v>
      </c>
      <c r="H304" s="118">
        <f t="shared" si="127"/>
        <v>750</v>
      </c>
      <c r="I304" s="118">
        <f t="shared" si="127"/>
        <v>36</v>
      </c>
      <c r="J304" s="118">
        <f t="shared" si="127"/>
        <v>2001</v>
      </c>
      <c r="K304" s="118">
        <f t="shared" si="127"/>
        <v>50</v>
      </c>
      <c r="L304" s="118">
        <f t="shared" si="127"/>
        <v>15</v>
      </c>
      <c r="M304" s="118">
        <f t="shared" si="127"/>
        <v>400</v>
      </c>
      <c r="N304" s="118">
        <f t="shared" si="127"/>
        <v>80</v>
      </c>
      <c r="O304" s="118">
        <f t="shared" si="127"/>
        <v>400</v>
      </c>
      <c r="P304" s="121">
        <f t="shared" si="127"/>
        <v>3.08</v>
      </c>
      <c r="Q304" s="121">
        <f t="shared" si="127"/>
        <v>3.07</v>
      </c>
      <c r="R304" s="122">
        <f t="shared" si="127"/>
        <v>10</v>
      </c>
      <c r="S304" s="122">
        <f t="shared" si="127"/>
        <v>29</v>
      </c>
      <c r="T304" s="122">
        <f t="shared" si="127"/>
        <v>-11</v>
      </c>
      <c r="U304" s="123">
        <f t="shared" si="127"/>
        <v>0.37395850230837002</v>
      </c>
      <c r="V304" s="123">
        <f t="shared" si="127"/>
        <v>1.30995165875848E-3</v>
      </c>
      <c r="W304" s="123">
        <f t="shared" si="127"/>
        <v>1.3151884846099499E-3</v>
      </c>
      <c r="X304" s="123">
        <f t="shared" si="127"/>
        <v>2.0901014368605</v>
      </c>
      <c r="Y304" s="123">
        <f t="shared" si="127"/>
        <v>3.3221077764385501E-4</v>
      </c>
      <c r="Z304" s="123">
        <f t="shared" si="127"/>
        <v>1.3085184794300099E-2</v>
      </c>
      <c r="AA304" s="124">
        <f t="shared" si="127"/>
        <v>12860.500540151999</v>
      </c>
      <c r="AB304" s="124">
        <f t="shared" si="127"/>
        <v>45.050050449332602</v>
      </c>
      <c r="AC304" s="124">
        <f t="shared" si="127"/>
        <v>34398.952272499198</v>
      </c>
      <c r="AD304" s="126">
        <f t="shared" si="127"/>
        <v>1.01161152038275E-2</v>
      </c>
      <c r="AE304" s="126">
        <f t="shared" si="127"/>
        <v>2.9167888078401701E-2</v>
      </c>
      <c r="AF304" s="126">
        <f t="shared" si="127"/>
        <v>4.04533439279307E-2</v>
      </c>
      <c r="AG304" s="126">
        <f t="shared" si="127"/>
        <v>3.5453813720378998E-3</v>
      </c>
      <c r="AH304" s="126">
        <f t="shared" si="127"/>
        <v>4.7038482852073002E-2</v>
      </c>
      <c r="AI304" s="126">
        <f t="shared" si="127"/>
        <v>1.30969223088087E-2</v>
      </c>
      <c r="AJ304" s="126">
        <f t="shared" si="127"/>
        <v>3.0529994375356499E-3</v>
      </c>
      <c r="AK304" s="126">
        <f t="shared" si="127"/>
        <v>2.79092851901162E-2</v>
      </c>
      <c r="AL304" s="126">
        <f t="shared" si="127"/>
        <v>8.7644607889419395E-3</v>
      </c>
      <c r="AM304" s="118">
        <f t="shared" si="127"/>
        <v>6</v>
      </c>
      <c r="AN304" s="118">
        <f t="shared" si="127"/>
        <v>4</v>
      </c>
      <c r="AO304" s="118">
        <f t="shared" si="127"/>
        <v>191201</v>
      </c>
      <c r="AP304" s="118">
        <f t="shared" si="127"/>
        <v>974731</v>
      </c>
      <c r="AQ304" s="127"/>
      <c r="AR304" s="122">
        <f>AR121</f>
        <v>187</v>
      </c>
      <c r="AS304" s="122">
        <f>AS121</f>
        <v>0.28000000000000003</v>
      </c>
      <c r="AT304" s="127"/>
      <c r="AU304" s="128">
        <f t="shared" ref="AU304:AW305" si="128">AU121</f>
        <v>0.36842693462742571</v>
      </c>
      <c r="AV304" s="128">
        <f t="shared" si="128"/>
        <v>6.4892520496571057E-2</v>
      </c>
      <c r="AW304" s="128">
        <f t="shared" si="128"/>
        <v>6.5413241364590498</v>
      </c>
      <c r="AX304" s="129"/>
      <c r="AY304" s="245">
        <f t="shared" ref="AY304:BF305" si="129">AY121</f>
        <v>2.6375750928814155</v>
      </c>
      <c r="AZ304" s="125">
        <f t="shared" si="129"/>
        <v>2.9309186044131432</v>
      </c>
      <c r="BA304" s="125">
        <f t="shared" si="129"/>
        <v>2.9937779283127988</v>
      </c>
      <c r="BB304" s="125">
        <f t="shared" si="129"/>
        <v>3.1823559000117667</v>
      </c>
      <c r="BC304" s="124">
        <f t="shared" si="129"/>
        <v>1638.0170969935402</v>
      </c>
      <c r="BD304" s="124">
        <f t="shared" si="129"/>
        <v>577.19032471264507</v>
      </c>
      <c r="BE304" s="124">
        <f t="shared" si="129"/>
        <v>565.42954823153718</v>
      </c>
      <c r="BF304" s="125">
        <f t="shared" si="129"/>
        <v>8.5242582607578452</v>
      </c>
      <c r="BH304" s="115" t="str">
        <f t="shared" ref="BH304:BN305" si="130">BH121</f>
        <v>ND70-2-01</v>
      </c>
      <c r="BI304" s="115">
        <f t="shared" si="130"/>
        <v>49.86</v>
      </c>
      <c r="BJ304" s="115">
        <f t="shared" si="130"/>
        <v>2.41</v>
      </c>
      <c r="BK304" s="115">
        <f t="shared" si="130"/>
        <v>1560</v>
      </c>
      <c r="BL304" s="115">
        <f t="shared" si="130"/>
        <v>661</v>
      </c>
      <c r="BM304" s="107">
        <f t="shared" si="130"/>
        <v>615</v>
      </c>
      <c r="BN304" s="115">
        <f t="shared" si="130"/>
        <v>8.8699999999999992</v>
      </c>
    </row>
    <row r="305" spans="1:66" s="118" customFormat="1" x14ac:dyDescent="0.2">
      <c r="A305" s="118" t="str">
        <f t="shared" ref="A305:AP305" si="131">A122</f>
        <v>ND70</v>
      </c>
      <c r="B305" s="118" t="str">
        <f t="shared" si="131"/>
        <v>14_ND70_2-1-02</v>
      </c>
      <c r="C305" s="118" t="str">
        <f t="shared" si="131"/>
        <v>_x1078y-5471.ais</v>
      </c>
      <c r="D305" s="119">
        <f t="shared" si="131"/>
        <v>45747</v>
      </c>
      <c r="E305" s="120">
        <f t="shared" si="131"/>
        <v>0.88541666666666663</v>
      </c>
      <c r="F305" s="122">
        <f t="shared" si="131"/>
        <v>1078</v>
      </c>
      <c r="G305" s="122">
        <f t="shared" si="131"/>
        <v>-5471</v>
      </c>
      <c r="H305" s="118">
        <f t="shared" si="131"/>
        <v>750</v>
      </c>
      <c r="I305" s="118">
        <f t="shared" si="131"/>
        <v>36</v>
      </c>
      <c r="J305" s="118">
        <f t="shared" si="131"/>
        <v>2001</v>
      </c>
      <c r="K305" s="118">
        <f t="shared" si="131"/>
        <v>50</v>
      </c>
      <c r="L305" s="118">
        <f t="shared" si="131"/>
        <v>15</v>
      </c>
      <c r="M305" s="118">
        <f t="shared" si="131"/>
        <v>400</v>
      </c>
      <c r="N305" s="118">
        <f t="shared" si="131"/>
        <v>80</v>
      </c>
      <c r="O305" s="118">
        <f t="shared" si="131"/>
        <v>400</v>
      </c>
      <c r="P305" s="121">
        <f t="shared" si="131"/>
        <v>3.08</v>
      </c>
      <c r="Q305" s="121">
        <f t="shared" si="131"/>
        <v>3.07</v>
      </c>
      <c r="R305" s="122">
        <f t="shared" si="131"/>
        <v>9</v>
      </c>
      <c r="S305" s="122">
        <f t="shared" si="131"/>
        <v>29</v>
      </c>
      <c r="T305" s="122">
        <f t="shared" si="131"/>
        <v>-5</v>
      </c>
      <c r="U305" s="123">
        <f t="shared" si="131"/>
        <v>0.37279906724557699</v>
      </c>
      <c r="V305" s="123">
        <f t="shared" si="131"/>
        <v>1.3210155353989401E-3</v>
      </c>
      <c r="W305" s="123">
        <f t="shared" si="131"/>
        <v>1.41084762392002E-3</v>
      </c>
      <c r="X305" s="123">
        <f t="shared" si="131"/>
        <v>2.1030237886220799</v>
      </c>
      <c r="Y305" s="123">
        <f t="shared" si="131"/>
        <v>3.3028539937223899E-4</v>
      </c>
      <c r="Z305" s="123">
        <f t="shared" si="131"/>
        <v>1.2972703732609199E-2</v>
      </c>
      <c r="AA305" s="124">
        <f t="shared" si="131"/>
        <v>13429.1686346893</v>
      </c>
      <c r="AB305" s="124">
        <f t="shared" si="131"/>
        <v>47.600056224022403</v>
      </c>
      <c r="AC305" s="124">
        <f t="shared" si="131"/>
        <v>36028.922148644902</v>
      </c>
      <c r="AD305" s="126">
        <f t="shared" si="131"/>
        <v>6.3442666105485703E-3</v>
      </c>
      <c r="AE305" s="126">
        <f t="shared" si="131"/>
        <v>5.8996163795375402E-3</v>
      </c>
      <c r="AF305" s="126">
        <f t="shared" si="131"/>
        <v>3.6018859876538703E-2</v>
      </c>
      <c r="AG305" s="126">
        <f t="shared" si="131"/>
        <v>4.2715255854447898E-3</v>
      </c>
      <c r="AH305" s="126">
        <f t="shared" si="131"/>
        <v>5.1802140372037501E-2</v>
      </c>
      <c r="AI305" s="126">
        <f t="shared" si="131"/>
        <v>5.9203969662169299E-3</v>
      </c>
      <c r="AJ305" s="126">
        <f t="shared" si="131"/>
        <v>3.09004226187427E-3</v>
      </c>
      <c r="AK305" s="126">
        <f t="shared" si="131"/>
        <v>1.40143695514532E-2</v>
      </c>
      <c r="AL305" s="126">
        <f t="shared" si="131"/>
        <v>9.3516174921782196E-3</v>
      </c>
      <c r="AM305" s="118">
        <f t="shared" si="131"/>
        <v>6</v>
      </c>
      <c r="AN305" s="118">
        <f t="shared" si="131"/>
        <v>4</v>
      </c>
      <c r="AO305" s="118">
        <f t="shared" si="131"/>
        <v>191201</v>
      </c>
      <c r="AP305" s="118">
        <f t="shared" si="131"/>
        <v>974731</v>
      </c>
      <c r="AQ305" s="127"/>
      <c r="AR305" s="122">
        <f>AR122</f>
        <v>187</v>
      </c>
      <c r="AS305" s="122">
        <f>AS122</f>
        <v>0.28000000000000003</v>
      </c>
      <c r="AT305" s="127"/>
      <c r="AU305" s="128">
        <f t="shared" si="128"/>
        <v>0.36754273636208007</v>
      </c>
      <c r="AV305" s="128">
        <f t="shared" si="128"/>
        <v>6.5485667142515289E-2</v>
      </c>
      <c r="AW305" s="128">
        <f t="shared" si="128"/>
        <v>6.5570606124720667</v>
      </c>
      <c r="AX305" s="129"/>
      <c r="AY305" s="245">
        <f t="shared" si="129"/>
        <v>2.6312451014973623</v>
      </c>
      <c r="AZ305" s="125">
        <f t="shared" si="129"/>
        <v>2.9238846096035291</v>
      </c>
      <c r="BA305" s="125">
        <f t="shared" si="129"/>
        <v>2.9865930756262786</v>
      </c>
      <c r="BB305" s="125">
        <f t="shared" si="129"/>
        <v>3.1747184736945289</v>
      </c>
      <c r="BC305" s="124">
        <f t="shared" si="129"/>
        <v>1652.9893054953252</v>
      </c>
      <c r="BD305" s="124">
        <f t="shared" si="129"/>
        <v>573.84513008148201</v>
      </c>
      <c r="BE305" s="124">
        <f t="shared" si="129"/>
        <v>606.55559560591939</v>
      </c>
      <c r="BF305" s="125">
        <f t="shared" si="129"/>
        <v>8.5769607094569498</v>
      </c>
      <c r="BH305" s="115" t="str">
        <f t="shared" si="130"/>
        <v>ND70-2-01</v>
      </c>
      <c r="BI305" s="115">
        <f t="shared" si="130"/>
        <v>49.86</v>
      </c>
      <c r="BJ305" s="115">
        <f t="shared" si="130"/>
        <v>2.41</v>
      </c>
      <c r="BK305" s="115">
        <f t="shared" si="130"/>
        <v>1560</v>
      </c>
      <c r="BL305" s="115">
        <f t="shared" si="130"/>
        <v>661</v>
      </c>
      <c r="BM305" s="107">
        <f t="shared" si="130"/>
        <v>615</v>
      </c>
      <c r="BN305" s="115">
        <f t="shared" si="130"/>
        <v>8.8699999999999992</v>
      </c>
    </row>
    <row r="306" spans="1:66" s="118" customFormat="1" x14ac:dyDescent="0.2">
      <c r="A306" s="118" t="str">
        <f t="shared" ref="A306:AP306" si="132">A131</f>
        <v>ND70</v>
      </c>
      <c r="B306" s="118" t="str">
        <f t="shared" si="132"/>
        <v>22_ND70_2-1</v>
      </c>
      <c r="C306" s="118" t="str">
        <f t="shared" si="132"/>
        <v>_x1208y-5245.ais</v>
      </c>
      <c r="D306" s="119">
        <f t="shared" si="132"/>
        <v>45748</v>
      </c>
      <c r="E306" s="120">
        <f t="shared" si="132"/>
        <v>0.36944444444444446</v>
      </c>
      <c r="F306" s="122">
        <f t="shared" si="132"/>
        <v>1208</v>
      </c>
      <c r="G306" s="122">
        <f t="shared" si="132"/>
        <v>-5245</v>
      </c>
      <c r="H306" s="118">
        <f t="shared" si="132"/>
        <v>750</v>
      </c>
      <c r="I306" s="118">
        <f t="shared" si="132"/>
        <v>36</v>
      </c>
      <c r="J306" s="118">
        <f t="shared" si="132"/>
        <v>2001</v>
      </c>
      <c r="K306" s="118">
        <f t="shared" si="132"/>
        <v>50</v>
      </c>
      <c r="L306" s="118">
        <f t="shared" si="132"/>
        <v>15</v>
      </c>
      <c r="M306" s="118">
        <f t="shared" si="132"/>
        <v>400</v>
      </c>
      <c r="N306" s="118">
        <f t="shared" si="132"/>
        <v>80</v>
      </c>
      <c r="O306" s="118">
        <f t="shared" si="132"/>
        <v>400</v>
      </c>
      <c r="P306" s="121">
        <f t="shared" si="132"/>
        <v>3.11</v>
      </c>
      <c r="Q306" s="121">
        <f t="shared" si="132"/>
        <v>3.1</v>
      </c>
      <c r="R306" s="122">
        <f t="shared" si="132"/>
        <v>10</v>
      </c>
      <c r="S306" s="122">
        <f t="shared" si="132"/>
        <v>27</v>
      </c>
      <c r="T306" s="122">
        <f t="shared" si="132"/>
        <v>-8</v>
      </c>
      <c r="U306" s="123">
        <f t="shared" si="132"/>
        <v>0.37328921910865698</v>
      </c>
      <c r="V306" s="123">
        <f t="shared" si="132"/>
        <v>1.4123554501732599E-3</v>
      </c>
      <c r="W306" s="123">
        <f t="shared" si="132"/>
        <v>1.4015870521714099E-3</v>
      </c>
      <c r="X306" s="123">
        <f t="shared" si="132"/>
        <v>2.1025065979204198</v>
      </c>
      <c r="Y306" s="123">
        <f t="shared" si="132"/>
        <v>3.9480115432487999E-4</v>
      </c>
      <c r="Z306" s="123">
        <f t="shared" si="132"/>
        <v>1.3069920306753399E-2</v>
      </c>
      <c r="AA306" s="124">
        <f t="shared" si="132"/>
        <v>13467.701845523499</v>
      </c>
      <c r="AB306" s="124">
        <f t="shared" si="132"/>
        <v>50.950064459621601</v>
      </c>
      <c r="AC306" s="124">
        <f t="shared" si="132"/>
        <v>36082.139165955799</v>
      </c>
      <c r="AD306" s="126">
        <f t="shared" si="132"/>
        <v>4.8099765369699404E-3</v>
      </c>
      <c r="AE306" s="126">
        <f t="shared" si="132"/>
        <v>2.2713690345858999E-2</v>
      </c>
      <c r="AF306" s="126">
        <f t="shared" si="132"/>
        <v>2.78937958981555E-2</v>
      </c>
      <c r="AG306" s="126">
        <f t="shared" si="132"/>
        <v>2.0941852125344902E-3</v>
      </c>
      <c r="AH306" s="126">
        <f t="shared" si="132"/>
        <v>5.39148007015465E-2</v>
      </c>
      <c r="AI306" s="126">
        <f t="shared" si="132"/>
        <v>3.8241486041336501E-3</v>
      </c>
      <c r="AJ306" s="126">
        <f t="shared" si="132"/>
        <v>3.3177154612981301E-3</v>
      </c>
      <c r="AK306" s="126">
        <f t="shared" si="132"/>
        <v>2.0499136303379299E-2</v>
      </c>
      <c r="AL306" s="126">
        <f t="shared" si="132"/>
        <v>7.47466721855775E-3</v>
      </c>
      <c r="AM306" s="118">
        <f t="shared" si="132"/>
        <v>6</v>
      </c>
      <c r="AN306" s="118">
        <f t="shared" si="132"/>
        <v>4</v>
      </c>
      <c r="AO306" s="118">
        <f t="shared" si="132"/>
        <v>191201</v>
      </c>
      <c r="AP306" s="118">
        <f t="shared" si="132"/>
        <v>974731</v>
      </c>
      <c r="AQ306" s="127"/>
      <c r="AR306" s="122">
        <f>AR131</f>
        <v>187</v>
      </c>
      <c r="AS306" s="122">
        <f>AS131</f>
        <v>0.28000000000000003</v>
      </c>
      <c r="AT306" s="127"/>
      <c r="AU306" s="128">
        <f>AU131</f>
        <v>0.36806858330766873</v>
      </c>
      <c r="AV306" s="128">
        <f>AV131</f>
        <v>7.0018282517474717E-2</v>
      </c>
      <c r="AW306" s="128">
        <f>AW131</f>
        <v>6.5476927651428483</v>
      </c>
      <c r="AX306" s="129"/>
      <c r="AY306" s="245">
        <f t="shared" ref="AY306:BF306" si="133">AY131</f>
        <v>2.6350096492977424</v>
      </c>
      <c r="AZ306" s="125">
        <f t="shared" si="133"/>
        <v>2.9280678395768156</v>
      </c>
      <c r="BA306" s="125">
        <f t="shared" si="133"/>
        <v>2.9908660232080453</v>
      </c>
      <c r="BB306" s="125">
        <f t="shared" si="133"/>
        <v>3.1792605741017357</v>
      </c>
      <c r="BC306" s="124">
        <f t="shared" si="133"/>
        <v>1767.4015893990095</v>
      </c>
      <c r="BD306" s="124">
        <f t="shared" si="133"/>
        <v>685.93622421846078</v>
      </c>
      <c r="BE306" s="124">
        <f t="shared" si="133"/>
        <v>602.57426444201747</v>
      </c>
      <c r="BF306" s="125">
        <f t="shared" si="133"/>
        <v>8.5748514017299371</v>
      </c>
      <c r="BH306" s="115" t="str">
        <f t="shared" ref="BH306:BN306" si="134">BH131</f>
        <v>ND70-2-01</v>
      </c>
      <c r="BI306" s="115">
        <f t="shared" si="134"/>
        <v>49.86</v>
      </c>
      <c r="BJ306" s="115">
        <f t="shared" si="134"/>
        <v>2.41</v>
      </c>
      <c r="BK306" s="115">
        <f t="shared" si="134"/>
        <v>1560</v>
      </c>
      <c r="BL306" s="115">
        <f t="shared" si="134"/>
        <v>661</v>
      </c>
      <c r="BM306" s="107">
        <f t="shared" si="134"/>
        <v>615</v>
      </c>
      <c r="BN306" s="115">
        <f t="shared" si="134"/>
        <v>8.8699999999999992</v>
      </c>
    </row>
    <row r="307" spans="1:66" s="118" customFormat="1" x14ac:dyDescent="0.2">
      <c r="D307" s="119"/>
      <c r="E307" s="120"/>
      <c r="F307" s="122"/>
      <c r="G307" s="122"/>
      <c r="P307" s="121"/>
      <c r="Q307" s="121"/>
      <c r="R307" s="122"/>
      <c r="S307" s="122"/>
      <c r="T307" s="122"/>
      <c r="U307" s="123"/>
      <c r="V307" s="123"/>
      <c r="W307" s="123"/>
      <c r="X307" s="123"/>
      <c r="Y307" s="123"/>
      <c r="Z307" s="123"/>
      <c r="AA307" s="124"/>
      <c r="AB307" s="124"/>
      <c r="AC307" s="124"/>
      <c r="AD307" s="126"/>
      <c r="AE307" s="126"/>
      <c r="AF307" s="126"/>
      <c r="AG307" s="126"/>
      <c r="AH307" s="126"/>
      <c r="AI307" s="126"/>
      <c r="AJ307" s="126"/>
      <c r="AK307" s="126"/>
      <c r="AL307" s="126"/>
      <c r="AQ307" s="127"/>
      <c r="AR307" s="122"/>
      <c r="AS307" s="122"/>
      <c r="AT307" s="127"/>
      <c r="AU307" s="128"/>
      <c r="AV307" s="128"/>
      <c r="AW307" s="128"/>
      <c r="AX307" s="129"/>
      <c r="AY307" s="245"/>
      <c r="AZ307" s="125"/>
      <c r="BA307" s="125"/>
      <c r="BB307" s="125"/>
      <c r="BC307" s="124"/>
      <c r="BD307" s="124"/>
      <c r="BE307" s="124"/>
      <c r="BF307" s="125"/>
      <c r="BH307" s="115"/>
      <c r="BI307" s="115"/>
      <c r="BJ307" s="115"/>
      <c r="BK307" s="115"/>
      <c r="BL307" s="115"/>
      <c r="BM307" s="107"/>
      <c r="BN307" s="115"/>
    </row>
    <row r="308" spans="1:66" s="118" customFormat="1" x14ac:dyDescent="0.2">
      <c r="A308" s="118" t="str">
        <f t="shared" ref="A308:AP308" si="135">A65</f>
        <v>ND70</v>
      </c>
      <c r="B308" s="118" t="str">
        <f t="shared" si="135"/>
        <v>2_nd70-3-01</v>
      </c>
      <c r="C308" s="118" t="str">
        <f t="shared" si="135"/>
        <v>_x4967y820.ais</v>
      </c>
      <c r="D308" s="119">
        <f t="shared" si="135"/>
        <v>45747</v>
      </c>
      <c r="E308" s="120">
        <f t="shared" si="135"/>
        <v>0.4</v>
      </c>
      <c r="F308" s="122">
        <f t="shared" si="135"/>
        <v>4967</v>
      </c>
      <c r="G308" s="122">
        <f t="shared" si="135"/>
        <v>820</v>
      </c>
      <c r="H308" s="118">
        <f t="shared" si="135"/>
        <v>750</v>
      </c>
      <c r="I308" s="118">
        <f t="shared" si="135"/>
        <v>36</v>
      </c>
      <c r="J308" s="118">
        <f t="shared" si="135"/>
        <v>2001</v>
      </c>
      <c r="K308" s="118">
        <f t="shared" si="135"/>
        <v>50</v>
      </c>
      <c r="L308" s="118">
        <f t="shared" si="135"/>
        <v>15</v>
      </c>
      <c r="M308" s="118">
        <f t="shared" si="135"/>
        <v>400</v>
      </c>
      <c r="N308" s="118">
        <f t="shared" si="135"/>
        <v>80</v>
      </c>
      <c r="O308" s="118">
        <f t="shared" si="135"/>
        <v>400</v>
      </c>
      <c r="P308" s="121">
        <f t="shared" si="135"/>
        <v>3.13</v>
      </c>
      <c r="Q308" s="121">
        <f t="shared" si="135"/>
        <v>3.13</v>
      </c>
      <c r="R308" s="122">
        <f t="shared" si="135"/>
        <v>1</v>
      </c>
      <c r="S308" s="122">
        <f t="shared" si="135"/>
        <v>3</v>
      </c>
      <c r="T308" s="122">
        <f t="shared" si="135"/>
        <v>-26</v>
      </c>
      <c r="U308" s="123">
        <f t="shared" si="135"/>
        <v>0.50279092490063304</v>
      </c>
      <c r="V308" s="123">
        <f t="shared" si="135"/>
        <v>3.12051964721138E-3</v>
      </c>
      <c r="W308" s="123">
        <f t="shared" si="135"/>
        <v>1.0379526995017201E-2</v>
      </c>
      <c r="X308" s="123">
        <f t="shared" si="135"/>
        <v>2.2843764540319902</v>
      </c>
      <c r="Y308" s="123">
        <f t="shared" si="135"/>
        <v>5.7500870568550396E-4</v>
      </c>
      <c r="Z308" s="123">
        <f t="shared" si="135"/>
        <v>1.29285720107067E-2</v>
      </c>
      <c r="AA308" s="124">
        <f t="shared" si="135"/>
        <v>16265.934058516699</v>
      </c>
      <c r="AB308" s="124">
        <f t="shared" si="135"/>
        <v>100.92525294742801</v>
      </c>
      <c r="AC308" s="124">
        <f t="shared" si="135"/>
        <v>32354.3176772716</v>
      </c>
      <c r="AD308" s="126">
        <f t="shared" si="135"/>
        <v>5.6182786231430103E-3</v>
      </c>
      <c r="AE308" s="126">
        <f t="shared" si="135"/>
        <v>2.5776429510176599E-2</v>
      </c>
      <c r="AF308" s="126">
        <f t="shared" si="135"/>
        <v>3.4411048301461897E-2</v>
      </c>
      <c r="AG308" s="126">
        <f t="shared" si="135"/>
        <v>3.42788740028385E-3</v>
      </c>
      <c r="AH308" s="126">
        <f t="shared" si="135"/>
        <v>5.8409306961599503E-2</v>
      </c>
      <c r="AI308" s="126">
        <f t="shared" si="135"/>
        <v>7.5419587653983598E-3</v>
      </c>
      <c r="AJ308" s="126">
        <f t="shared" si="135"/>
        <v>2.3133665277307301E-3</v>
      </c>
      <c r="AK308" s="126">
        <f t="shared" si="135"/>
        <v>2.11057464764999E-2</v>
      </c>
      <c r="AL308" s="126">
        <f t="shared" si="135"/>
        <v>6.0081883587150501E-3</v>
      </c>
      <c r="AM308" s="118">
        <f t="shared" si="135"/>
        <v>6</v>
      </c>
      <c r="AN308" s="118">
        <f t="shared" si="135"/>
        <v>4</v>
      </c>
      <c r="AO308" s="118">
        <f t="shared" si="135"/>
        <v>191201</v>
      </c>
      <c r="AP308" s="118">
        <f t="shared" si="135"/>
        <v>974731</v>
      </c>
      <c r="AQ308" s="127"/>
      <c r="AR308" s="122">
        <f>AR65</f>
        <v>203</v>
      </c>
      <c r="AS308" s="122">
        <f>AS65</f>
        <v>2.5000000000000001E-2</v>
      </c>
      <c r="AT308" s="127"/>
      <c r="AU308" s="128">
        <f>AU65</f>
        <v>0.49646956609443993</v>
      </c>
      <c r="AV308" s="128">
        <f>AV65</f>
        <v>0.1548074234255557</v>
      </c>
      <c r="AW308" s="128">
        <f>AW65</f>
        <v>6.2239464632404289</v>
      </c>
      <c r="AX308" s="129"/>
      <c r="AY308" s="245">
        <f t="shared" ref="AY308:BF308" si="136">AY65</f>
        <v>3.5542346089016394</v>
      </c>
      <c r="AZ308" s="125">
        <f t="shared" si="136"/>
        <v>3.9495263538823693</v>
      </c>
      <c r="BA308" s="125">
        <f t="shared" si="136"/>
        <v>4.0342317278068105</v>
      </c>
      <c r="BB308" s="125">
        <f t="shared" si="136"/>
        <v>4.2883478495801368</v>
      </c>
      <c r="BC308" s="124">
        <f t="shared" si="136"/>
        <v>3907.6492078309338</v>
      </c>
      <c r="BD308" s="124">
        <f t="shared" si="136"/>
        <v>994.62470754475237</v>
      </c>
      <c r="BE308" s="124">
        <f t="shared" si="136"/>
        <v>4442.7058925154643</v>
      </c>
      <c r="BF308" s="125">
        <f t="shared" si="136"/>
        <v>9.2754803357655895</v>
      </c>
      <c r="BH308" s="115" t="str">
        <f t="shared" ref="BH308:BN308" si="137">BH65</f>
        <v>ND70-3-01</v>
      </c>
      <c r="BI308" s="115">
        <f t="shared" si="137"/>
        <v>49.64</v>
      </c>
      <c r="BJ308" s="115">
        <f t="shared" si="137"/>
        <v>3.09</v>
      </c>
      <c r="BK308" s="115">
        <f t="shared" si="137"/>
        <v>2637</v>
      </c>
      <c r="BL308" s="115">
        <f t="shared" si="137"/>
        <v>984</v>
      </c>
      <c r="BM308" s="107">
        <f t="shared" si="137"/>
        <v>803</v>
      </c>
      <c r="BN308" s="115">
        <f t="shared" si="137"/>
        <v>9.06</v>
      </c>
    </row>
    <row r="309" spans="1:66" s="118" customFormat="1" x14ac:dyDescent="0.2">
      <c r="A309" s="118" t="str">
        <f t="shared" ref="A309:AP309" si="138">A111</f>
        <v>ND70</v>
      </c>
      <c r="B309" s="118" t="str">
        <f t="shared" si="138"/>
        <v>3_ND70-3-1-31-03-25-eve-01</v>
      </c>
      <c r="C309" s="118" t="str">
        <f t="shared" si="138"/>
        <v>_x5117y868.ais</v>
      </c>
      <c r="D309" s="119">
        <f t="shared" si="138"/>
        <v>45747</v>
      </c>
      <c r="E309" s="120">
        <f t="shared" si="138"/>
        <v>0.81319444444444444</v>
      </c>
      <c r="F309" s="122">
        <f t="shared" si="138"/>
        <v>5117</v>
      </c>
      <c r="G309" s="122">
        <f t="shared" si="138"/>
        <v>868</v>
      </c>
      <c r="H309" s="118">
        <f t="shared" si="138"/>
        <v>750</v>
      </c>
      <c r="I309" s="118">
        <f t="shared" si="138"/>
        <v>36</v>
      </c>
      <c r="J309" s="118">
        <f t="shared" si="138"/>
        <v>2001</v>
      </c>
      <c r="K309" s="118">
        <f t="shared" si="138"/>
        <v>50</v>
      </c>
      <c r="L309" s="118">
        <f t="shared" si="138"/>
        <v>15</v>
      </c>
      <c r="M309" s="118">
        <f t="shared" si="138"/>
        <v>400</v>
      </c>
      <c r="N309" s="118">
        <f t="shared" si="138"/>
        <v>80</v>
      </c>
      <c r="O309" s="118">
        <f t="shared" si="138"/>
        <v>400</v>
      </c>
      <c r="P309" s="121">
        <f t="shared" si="138"/>
        <v>3.08</v>
      </c>
      <c r="Q309" s="121">
        <f t="shared" si="138"/>
        <v>3.08</v>
      </c>
      <c r="R309" s="122">
        <f t="shared" si="138"/>
        <v>25</v>
      </c>
      <c r="S309" s="122">
        <f t="shared" si="138"/>
        <v>5</v>
      </c>
      <c r="T309" s="122">
        <f t="shared" si="138"/>
        <v>-12</v>
      </c>
      <c r="U309" s="123">
        <f t="shared" si="138"/>
        <v>0.49704790060787601</v>
      </c>
      <c r="V309" s="123">
        <f t="shared" si="138"/>
        <v>2.9990051144228999E-3</v>
      </c>
      <c r="W309" s="123">
        <f t="shared" si="138"/>
        <v>9.7099421759130802E-3</v>
      </c>
      <c r="X309" s="123">
        <f t="shared" si="138"/>
        <v>2.2949483523935701</v>
      </c>
      <c r="Y309" s="123">
        <f t="shared" si="138"/>
        <v>6.0865679886070096E-4</v>
      </c>
      <c r="Z309" s="123">
        <f t="shared" si="138"/>
        <v>1.2802870026813301E-2</v>
      </c>
      <c r="AA309" s="124">
        <f t="shared" si="138"/>
        <v>16106.481102829899</v>
      </c>
      <c r="AB309" s="124">
        <f t="shared" si="138"/>
        <v>97.175234193846407</v>
      </c>
      <c r="AC309" s="124">
        <f t="shared" si="138"/>
        <v>32406.9021125863</v>
      </c>
      <c r="AD309" s="126">
        <f t="shared" si="138"/>
        <v>4.6120237689656002E-3</v>
      </c>
      <c r="AE309" s="126">
        <f t="shared" si="138"/>
        <v>8.0023957716450801E-3</v>
      </c>
      <c r="AF309" s="126">
        <f t="shared" si="138"/>
        <v>2.8207918570447899E-2</v>
      </c>
      <c r="AG309" s="126">
        <f t="shared" si="138"/>
        <v>3.4924432171432999E-3</v>
      </c>
      <c r="AH309" s="126">
        <f t="shared" si="138"/>
        <v>3.6601996661598399E-2</v>
      </c>
      <c r="AI309" s="126">
        <f t="shared" si="138"/>
        <v>8.3086395304027404E-3</v>
      </c>
      <c r="AJ309" s="126">
        <f t="shared" si="138"/>
        <v>2.12497381540092E-3</v>
      </c>
      <c r="AK309" s="126">
        <f t="shared" si="138"/>
        <v>3.2372235370719E-3</v>
      </c>
      <c r="AL309" s="126">
        <f t="shared" si="138"/>
        <v>6.0857340281267299E-3</v>
      </c>
      <c r="AM309" s="118">
        <f t="shared" si="138"/>
        <v>6</v>
      </c>
      <c r="AN309" s="118">
        <f t="shared" si="138"/>
        <v>4</v>
      </c>
      <c r="AO309" s="118">
        <f t="shared" si="138"/>
        <v>191201</v>
      </c>
      <c r="AP309" s="118">
        <f t="shared" si="138"/>
        <v>974731</v>
      </c>
      <c r="AQ309" s="127"/>
      <c r="AR309" s="122">
        <f>AR111</f>
        <v>187</v>
      </c>
      <c r="AS309" s="122">
        <f>AS111</f>
        <v>0.28000000000000003</v>
      </c>
      <c r="AT309" s="127"/>
      <c r="AU309" s="128">
        <f t="shared" ref="AU309:AW310" si="139">AU111</f>
        <v>0.4912373619521947</v>
      </c>
      <c r="AV309" s="128">
        <f t="shared" si="139"/>
        <v>0.1484214507351648</v>
      </c>
      <c r="AW309" s="128">
        <f t="shared" si="139"/>
        <v>6.2902381604693716</v>
      </c>
      <c r="AX309" s="129"/>
      <c r="AY309" s="245">
        <f t="shared" ref="AY309:BF310" si="140">AY111</f>
        <v>3.5167771647535546</v>
      </c>
      <c r="AZ309" s="125">
        <f t="shared" si="140"/>
        <v>3.9079030005895325</v>
      </c>
      <c r="BA309" s="125">
        <f t="shared" si="140"/>
        <v>3.9917156796972417</v>
      </c>
      <c r="BB309" s="125">
        <f t="shared" si="140"/>
        <v>4.2431537170203706</v>
      </c>
      <c r="BC309" s="124">
        <f t="shared" si="140"/>
        <v>3746.454475868768</v>
      </c>
      <c r="BD309" s="124">
        <f t="shared" si="140"/>
        <v>1052.8276956089428</v>
      </c>
      <c r="BE309" s="124">
        <f t="shared" si="140"/>
        <v>4156.1062793730898</v>
      </c>
      <c r="BF309" s="125">
        <f t="shared" si="140"/>
        <v>9.3184064634585386</v>
      </c>
      <c r="BH309" s="115" t="str">
        <f t="shared" ref="BH309:BN310" si="141">BH111</f>
        <v>ND70-3-01</v>
      </c>
      <c r="BI309" s="115">
        <f t="shared" si="141"/>
        <v>49.64</v>
      </c>
      <c r="BJ309" s="115">
        <f t="shared" si="141"/>
        <v>3.09</v>
      </c>
      <c r="BK309" s="115">
        <f t="shared" si="141"/>
        <v>2637</v>
      </c>
      <c r="BL309" s="115">
        <f t="shared" si="141"/>
        <v>984</v>
      </c>
      <c r="BM309" s="107">
        <f t="shared" si="141"/>
        <v>803</v>
      </c>
      <c r="BN309" s="115">
        <f t="shared" si="141"/>
        <v>9.06</v>
      </c>
    </row>
    <row r="310" spans="1:66" s="118" customFormat="1" x14ac:dyDescent="0.2">
      <c r="A310" s="118" t="str">
        <f t="shared" ref="A310:AP310" si="142">A112</f>
        <v>ND70</v>
      </c>
      <c r="B310" s="118" t="str">
        <f t="shared" si="142"/>
        <v>4_ND70-3-1-31-03-25-eve-02</v>
      </c>
      <c r="C310" s="118" t="str">
        <f t="shared" si="142"/>
        <v>_x5055y960.ais</v>
      </c>
      <c r="D310" s="119">
        <f t="shared" si="142"/>
        <v>45747</v>
      </c>
      <c r="E310" s="120">
        <f t="shared" si="142"/>
        <v>0.81944444444444442</v>
      </c>
      <c r="F310" s="122">
        <f t="shared" si="142"/>
        <v>5055</v>
      </c>
      <c r="G310" s="122">
        <f t="shared" si="142"/>
        <v>960</v>
      </c>
      <c r="H310" s="118">
        <f t="shared" si="142"/>
        <v>750</v>
      </c>
      <c r="I310" s="118">
        <f t="shared" si="142"/>
        <v>36</v>
      </c>
      <c r="J310" s="118">
        <f t="shared" si="142"/>
        <v>2001</v>
      </c>
      <c r="K310" s="118">
        <f t="shared" si="142"/>
        <v>50</v>
      </c>
      <c r="L310" s="118">
        <f t="shared" si="142"/>
        <v>15</v>
      </c>
      <c r="M310" s="118">
        <f t="shared" si="142"/>
        <v>400</v>
      </c>
      <c r="N310" s="118">
        <f t="shared" si="142"/>
        <v>80</v>
      </c>
      <c r="O310" s="118">
        <f t="shared" si="142"/>
        <v>400</v>
      </c>
      <c r="P310" s="121">
        <f t="shared" si="142"/>
        <v>3.08</v>
      </c>
      <c r="Q310" s="121">
        <f t="shared" si="142"/>
        <v>3.07</v>
      </c>
      <c r="R310" s="122">
        <f t="shared" si="142"/>
        <v>25</v>
      </c>
      <c r="S310" s="122">
        <f t="shared" si="142"/>
        <v>4</v>
      </c>
      <c r="T310" s="122">
        <f t="shared" si="142"/>
        <v>-14</v>
      </c>
      <c r="U310" s="123">
        <f t="shared" si="142"/>
        <v>0.50318040158495103</v>
      </c>
      <c r="V310" s="123">
        <f t="shared" si="142"/>
        <v>3.1030720149264899E-3</v>
      </c>
      <c r="W310" s="123">
        <f t="shared" si="142"/>
        <v>1.06175801121518E-2</v>
      </c>
      <c r="X310" s="123">
        <f t="shared" si="142"/>
        <v>2.2800299435147098</v>
      </c>
      <c r="Y310" s="123">
        <f t="shared" si="142"/>
        <v>6.3313317860815E-4</v>
      </c>
      <c r="Z310" s="123">
        <f t="shared" si="142"/>
        <v>1.2884581859113E-2</v>
      </c>
      <c r="AA310" s="124">
        <f t="shared" si="142"/>
        <v>16260.1317960253</v>
      </c>
      <c r="AB310" s="124">
        <f t="shared" si="142"/>
        <v>100.27524941019</v>
      </c>
      <c r="AC310" s="124">
        <f t="shared" si="142"/>
        <v>32322.8962153061</v>
      </c>
      <c r="AD310" s="126">
        <f t="shared" si="142"/>
        <v>9.1516575552128207E-3</v>
      </c>
      <c r="AE310" s="126">
        <f t="shared" si="142"/>
        <v>1.1711801263299799E-2</v>
      </c>
      <c r="AF310" s="126">
        <f t="shared" si="142"/>
        <v>2.90287139439365E-2</v>
      </c>
      <c r="AG310" s="126">
        <f t="shared" si="142"/>
        <v>3.1933802936153699E-3</v>
      </c>
      <c r="AH310" s="126">
        <f t="shared" si="142"/>
        <v>5.5328410796326201E-2</v>
      </c>
      <c r="AI310" s="126">
        <f t="shared" si="142"/>
        <v>5.6444934952406501E-3</v>
      </c>
      <c r="AJ310" s="126">
        <f t="shared" si="142"/>
        <v>1.01578119907786E-3</v>
      </c>
      <c r="AK310" s="126">
        <f t="shared" si="142"/>
        <v>7.6424980356608703E-3</v>
      </c>
      <c r="AL310" s="126">
        <f t="shared" si="142"/>
        <v>9.2828093083977097E-3</v>
      </c>
      <c r="AM310" s="118">
        <f t="shared" si="142"/>
        <v>6</v>
      </c>
      <c r="AN310" s="118">
        <f t="shared" si="142"/>
        <v>4</v>
      </c>
      <c r="AO310" s="118">
        <f t="shared" si="142"/>
        <v>191201</v>
      </c>
      <c r="AP310" s="118">
        <f t="shared" si="142"/>
        <v>974731</v>
      </c>
      <c r="AQ310" s="127"/>
      <c r="AR310" s="122">
        <f>AR112</f>
        <v>187</v>
      </c>
      <c r="AS310" s="122">
        <f>AS112</f>
        <v>0.28000000000000003</v>
      </c>
      <c r="AT310" s="127"/>
      <c r="AU310" s="128">
        <f t="shared" si="139"/>
        <v>0.49726768569748619</v>
      </c>
      <c r="AV310" s="128">
        <f t="shared" si="139"/>
        <v>0.15356805119373254</v>
      </c>
      <c r="AW310" s="128">
        <f t="shared" si="139"/>
        <v>6.2139569669922361</v>
      </c>
      <c r="AX310" s="129"/>
      <c r="AY310" s="245">
        <f t="shared" si="140"/>
        <v>3.5599483615844179</v>
      </c>
      <c r="AZ310" s="125">
        <f t="shared" si="140"/>
        <v>3.9558755736957378</v>
      </c>
      <c r="BA310" s="125">
        <f t="shared" si="140"/>
        <v>4.0407171191481632</v>
      </c>
      <c r="BB310" s="125">
        <f t="shared" si="140"/>
        <v>4.2952417555054403</v>
      </c>
      <c r="BC310" s="124">
        <f t="shared" si="140"/>
        <v>3876.3649721481379</v>
      </c>
      <c r="BD310" s="124">
        <f t="shared" si="140"/>
        <v>1095.1658581573479</v>
      </c>
      <c r="BE310" s="124">
        <f t="shared" si="140"/>
        <v>4544.5987809614671</v>
      </c>
      <c r="BF310" s="125">
        <f t="shared" si="140"/>
        <v>9.2578317679207096</v>
      </c>
      <c r="BH310" s="115" t="str">
        <f t="shared" si="141"/>
        <v>ND70-3-01</v>
      </c>
      <c r="BI310" s="115">
        <f t="shared" si="141"/>
        <v>49.64</v>
      </c>
      <c r="BJ310" s="115">
        <f t="shared" si="141"/>
        <v>3.09</v>
      </c>
      <c r="BK310" s="115">
        <f t="shared" si="141"/>
        <v>2637</v>
      </c>
      <c r="BL310" s="115">
        <f t="shared" si="141"/>
        <v>984</v>
      </c>
      <c r="BM310" s="107">
        <f t="shared" si="141"/>
        <v>803</v>
      </c>
      <c r="BN310" s="115">
        <f t="shared" si="141"/>
        <v>9.06</v>
      </c>
    </row>
    <row r="311" spans="1:66" s="118" customFormat="1" x14ac:dyDescent="0.2">
      <c r="A311" s="118" t="str">
        <f t="shared" ref="A311:AP311" si="143">A125</f>
        <v>ND70</v>
      </c>
      <c r="B311" s="118" t="str">
        <f t="shared" si="143"/>
        <v>16_ND70-3-1</v>
      </c>
      <c r="C311" s="118" t="str">
        <f t="shared" si="143"/>
        <v>_x4972y1073.ais</v>
      </c>
      <c r="D311" s="119">
        <f t="shared" si="143"/>
        <v>45748</v>
      </c>
      <c r="E311" s="120">
        <f t="shared" si="143"/>
        <v>0.3298611111111111</v>
      </c>
      <c r="F311" s="122">
        <f t="shared" si="143"/>
        <v>4972</v>
      </c>
      <c r="G311" s="122">
        <f t="shared" si="143"/>
        <v>1073</v>
      </c>
      <c r="H311" s="118">
        <f t="shared" si="143"/>
        <v>750</v>
      </c>
      <c r="I311" s="118">
        <f t="shared" si="143"/>
        <v>36</v>
      </c>
      <c r="J311" s="118">
        <f t="shared" si="143"/>
        <v>2001</v>
      </c>
      <c r="K311" s="118">
        <f t="shared" si="143"/>
        <v>50</v>
      </c>
      <c r="L311" s="118">
        <f t="shared" si="143"/>
        <v>15</v>
      </c>
      <c r="M311" s="118">
        <f t="shared" si="143"/>
        <v>400</v>
      </c>
      <c r="N311" s="118">
        <f t="shared" si="143"/>
        <v>80</v>
      </c>
      <c r="O311" s="118">
        <f t="shared" si="143"/>
        <v>400</v>
      </c>
      <c r="P311" s="121">
        <f t="shared" si="143"/>
        <v>3.08</v>
      </c>
      <c r="Q311" s="121">
        <f t="shared" si="143"/>
        <v>3.09</v>
      </c>
      <c r="R311" s="122">
        <f t="shared" si="143"/>
        <v>24</v>
      </c>
      <c r="S311" s="122">
        <f t="shared" si="143"/>
        <v>4</v>
      </c>
      <c r="T311" s="122">
        <f t="shared" si="143"/>
        <v>-10</v>
      </c>
      <c r="U311" s="123">
        <f t="shared" si="143"/>
        <v>0.50380072650727903</v>
      </c>
      <c r="V311" s="123">
        <f t="shared" si="143"/>
        <v>2.93636914449691E-3</v>
      </c>
      <c r="W311" s="123">
        <f t="shared" si="143"/>
        <v>1.1232615034416501E-2</v>
      </c>
      <c r="X311" s="123">
        <f t="shared" si="143"/>
        <v>2.2522376224378502</v>
      </c>
      <c r="Y311" s="123">
        <f t="shared" si="143"/>
        <v>6.1658673551153397E-4</v>
      </c>
      <c r="Z311" s="123">
        <f t="shared" si="143"/>
        <v>1.2828746394441299E-2</v>
      </c>
      <c r="AA311" s="124">
        <f t="shared" si="143"/>
        <v>16564.917429965499</v>
      </c>
      <c r="AB311" s="124">
        <f t="shared" si="143"/>
        <v>96.550231228561799</v>
      </c>
      <c r="AC311" s="124">
        <f t="shared" si="143"/>
        <v>32887.435100980503</v>
      </c>
      <c r="AD311" s="126">
        <f t="shared" si="143"/>
        <v>7.3829102469503303E-3</v>
      </c>
      <c r="AE311" s="126">
        <f t="shared" si="143"/>
        <v>9.5679851564669204E-3</v>
      </c>
      <c r="AF311" s="126">
        <f t="shared" si="143"/>
        <v>3.1207223828467301E-2</v>
      </c>
      <c r="AG311" s="126">
        <f t="shared" si="143"/>
        <v>4.5126371974638403E-3</v>
      </c>
      <c r="AH311" s="126">
        <f t="shared" si="143"/>
        <v>5.7705713701514803E-2</v>
      </c>
      <c r="AI311" s="126">
        <f t="shared" si="143"/>
        <v>8.1619447363981707E-3</v>
      </c>
      <c r="AJ311" s="126">
        <f t="shared" si="143"/>
        <v>3.0642538081258499E-3</v>
      </c>
      <c r="AK311" s="126">
        <f t="shared" si="143"/>
        <v>8.0394674376062392E-3</v>
      </c>
      <c r="AL311" s="126">
        <f t="shared" si="143"/>
        <v>1.0406086143795399E-2</v>
      </c>
      <c r="AM311" s="118">
        <f t="shared" si="143"/>
        <v>6</v>
      </c>
      <c r="AN311" s="118">
        <f t="shared" si="143"/>
        <v>4</v>
      </c>
      <c r="AO311" s="118">
        <f t="shared" si="143"/>
        <v>191201</v>
      </c>
      <c r="AP311" s="118">
        <f t="shared" si="143"/>
        <v>974731</v>
      </c>
      <c r="AQ311" s="127"/>
      <c r="AR311" s="122">
        <f>AR125</f>
        <v>187</v>
      </c>
      <c r="AS311" s="122">
        <f>AS125</f>
        <v>0.28000000000000003</v>
      </c>
      <c r="AT311" s="127"/>
      <c r="AU311" s="128">
        <f>AU125</f>
        <v>0.49799923221976072</v>
      </c>
      <c r="AV311" s="128">
        <f>AV125</f>
        <v>0.1453094248156595</v>
      </c>
      <c r="AW311" s="128">
        <f>AW125</f>
        <v>6.2048288432629999</v>
      </c>
      <c r="AX311" s="129"/>
      <c r="AY311" s="245">
        <f t="shared" ref="AY311:BF311" si="144">AY125</f>
        <v>3.5651855163770949</v>
      </c>
      <c r="AZ311" s="125">
        <f t="shared" si="144"/>
        <v>3.9616951897732009</v>
      </c>
      <c r="BA311" s="125">
        <f t="shared" si="144"/>
        <v>4.0466615483580801</v>
      </c>
      <c r="BB311" s="125">
        <f t="shared" si="144"/>
        <v>4.30156062411272</v>
      </c>
      <c r="BC311" s="124">
        <f t="shared" si="144"/>
        <v>3667.9007130710033</v>
      </c>
      <c r="BD311" s="124">
        <f t="shared" si="144"/>
        <v>1066.5445504046979</v>
      </c>
      <c r="BE311" s="124">
        <f t="shared" si="144"/>
        <v>4807.8496279952387</v>
      </c>
      <c r="BF311" s="125">
        <f t="shared" si="144"/>
        <v>9.1449838495407523</v>
      </c>
      <c r="BH311" s="115" t="str">
        <f t="shared" ref="BH311:BN311" si="145">BH125</f>
        <v>ND70-3-01</v>
      </c>
      <c r="BI311" s="115">
        <f t="shared" si="145"/>
        <v>49.64</v>
      </c>
      <c r="BJ311" s="115">
        <f t="shared" si="145"/>
        <v>3.09</v>
      </c>
      <c r="BK311" s="115">
        <f t="shared" si="145"/>
        <v>2637</v>
      </c>
      <c r="BL311" s="115">
        <f t="shared" si="145"/>
        <v>984</v>
      </c>
      <c r="BM311" s="107">
        <f t="shared" si="145"/>
        <v>803</v>
      </c>
      <c r="BN311" s="115">
        <f t="shared" si="145"/>
        <v>9.06</v>
      </c>
    </row>
    <row r="312" spans="1:66" s="118" customFormat="1" x14ac:dyDescent="0.2">
      <c r="A312" s="118" t="str">
        <f t="shared" ref="A312:AP312" si="146">A233</f>
        <v>ND70</v>
      </c>
      <c r="B312" s="118" t="str">
        <f t="shared" si="146"/>
        <v>1_nd70-3-01_020425</v>
      </c>
      <c r="C312" s="118" t="str">
        <f t="shared" si="146"/>
        <v>_x4926y904.ais</v>
      </c>
      <c r="D312" s="119">
        <f t="shared" si="146"/>
        <v>45749</v>
      </c>
      <c r="E312" s="120">
        <f t="shared" si="146"/>
        <v>0.375</v>
      </c>
      <c r="F312" s="122">
        <f t="shared" si="146"/>
        <v>4926</v>
      </c>
      <c r="G312" s="122">
        <f t="shared" si="146"/>
        <v>904</v>
      </c>
      <c r="H312" s="118">
        <f t="shared" si="146"/>
        <v>750</v>
      </c>
      <c r="I312" s="118">
        <f t="shared" si="146"/>
        <v>36</v>
      </c>
      <c r="J312" s="118">
        <f t="shared" si="146"/>
        <v>2001</v>
      </c>
      <c r="K312" s="118">
        <f t="shared" si="146"/>
        <v>50</v>
      </c>
      <c r="L312" s="118">
        <f t="shared" si="146"/>
        <v>15</v>
      </c>
      <c r="M312" s="118">
        <f t="shared" si="146"/>
        <v>400</v>
      </c>
      <c r="N312" s="118">
        <f t="shared" si="146"/>
        <v>80</v>
      </c>
      <c r="O312" s="118">
        <f t="shared" si="146"/>
        <v>400</v>
      </c>
      <c r="P312" s="121">
        <f t="shared" si="146"/>
        <v>3.09</v>
      </c>
      <c r="Q312" s="121">
        <f t="shared" si="146"/>
        <v>3.09</v>
      </c>
      <c r="R312" s="122">
        <f t="shared" si="146"/>
        <v>2</v>
      </c>
      <c r="S312" s="122">
        <f t="shared" si="146"/>
        <v>4</v>
      </c>
      <c r="T312" s="122">
        <f t="shared" si="146"/>
        <v>-11</v>
      </c>
      <c r="U312" s="123">
        <f t="shared" si="146"/>
        <v>0.50491183152212804</v>
      </c>
      <c r="V312" s="123">
        <f t="shared" si="146"/>
        <v>3.1783709684068801E-3</v>
      </c>
      <c r="W312" s="123">
        <f t="shared" si="146"/>
        <v>1.0705225090247499E-2</v>
      </c>
      <c r="X312" s="123">
        <f t="shared" si="146"/>
        <v>2.26390521722699</v>
      </c>
      <c r="Y312" s="123">
        <f t="shared" si="146"/>
        <v>5.9464160649267295E-4</v>
      </c>
      <c r="Z312" s="123">
        <f t="shared" si="146"/>
        <v>1.29027018584102E-2</v>
      </c>
      <c r="AA312" s="124">
        <f t="shared" si="146"/>
        <v>16320.7157117158</v>
      </c>
      <c r="AB312" s="124">
        <f t="shared" si="146"/>
        <v>102.725261853389</v>
      </c>
      <c r="AC312" s="124">
        <f t="shared" si="146"/>
        <v>32329.780772935999</v>
      </c>
      <c r="AD312" s="126">
        <f t="shared" si="146"/>
        <v>7.4114059988293303E-3</v>
      </c>
      <c r="AE312" s="126">
        <f t="shared" si="146"/>
        <v>1.82405926547572E-2</v>
      </c>
      <c r="AF312" s="126">
        <f t="shared" si="146"/>
        <v>3.7414138584608403E-2</v>
      </c>
      <c r="AG312" s="126">
        <f t="shared" si="146"/>
        <v>4.0902826938115904E-3</v>
      </c>
      <c r="AH312" s="126">
        <f t="shared" si="146"/>
        <v>5.2114532805364003E-2</v>
      </c>
      <c r="AI312" s="126">
        <f t="shared" si="146"/>
        <v>8.1594269932626692E-3</v>
      </c>
      <c r="AJ312" s="126">
        <f t="shared" si="146"/>
        <v>8.2597339753388605E-4</v>
      </c>
      <c r="AK312" s="126">
        <f t="shared" si="146"/>
        <v>1.3940170735810199E-2</v>
      </c>
      <c r="AL312" s="126">
        <f t="shared" si="146"/>
        <v>8.1984360084516403E-3</v>
      </c>
      <c r="AM312" s="118">
        <f t="shared" si="146"/>
        <v>6</v>
      </c>
      <c r="AN312" s="118">
        <f t="shared" si="146"/>
        <v>4</v>
      </c>
      <c r="AO312" s="118">
        <f t="shared" si="146"/>
        <v>191201</v>
      </c>
      <c r="AP312" s="118">
        <f t="shared" si="146"/>
        <v>974731</v>
      </c>
      <c r="AQ312" s="127"/>
      <c r="AR312" s="122">
        <f>AR233</f>
        <v>187</v>
      </c>
      <c r="AS312" s="122">
        <f>AS233</f>
        <v>0.28000000000000003</v>
      </c>
      <c r="AT312" s="127"/>
      <c r="AU312" s="128">
        <f>AU233</f>
        <v>0.49903572885411285</v>
      </c>
      <c r="AV312" s="128">
        <f>AV233</f>
        <v>0.1572971630744654</v>
      </c>
      <c r="AW312" s="128">
        <f>AW233</f>
        <v>6.1919414208983916</v>
      </c>
      <c r="AX312" s="129"/>
      <c r="AY312" s="245">
        <f t="shared" ref="AY312:BF312" si="147">AY233</f>
        <v>3.5726058145411996</v>
      </c>
      <c r="AZ312" s="125">
        <f t="shared" si="147"/>
        <v>3.9699407521453067</v>
      </c>
      <c r="BA312" s="125">
        <f t="shared" si="147"/>
        <v>4.0550839530604721</v>
      </c>
      <c r="BB312" s="125">
        <f t="shared" si="147"/>
        <v>4.3105135558059695</v>
      </c>
      <c r="BC312" s="124">
        <f t="shared" si="147"/>
        <v>3970.495219678975</v>
      </c>
      <c r="BD312" s="124">
        <f t="shared" si="147"/>
        <v>1028.5848337663299</v>
      </c>
      <c r="BE312" s="124">
        <f t="shared" si="147"/>
        <v>4582.1130974444904</v>
      </c>
      <c r="BF312" s="125">
        <f t="shared" si="147"/>
        <v>9.1923589421360781</v>
      </c>
      <c r="BH312" s="115" t="str">
        <f t="shared" ref="BH312:BN312" si="148">BH233</f>
        <v>ND70-3-01</v>
      </c>
      <c r="BI312" s="115">
        <f t="shared" si="148"/>
        <v>49.64</v>
      </c>
      <c r="BJ312" s="115">
        <f t="shared" si="148"/>
        <v>3.09</v>
      </c>
      <c r="BK312" s="115">
        <f t="shared" si="148"/>
        <v>2637</v>
      </c>
      <c r="BL312" s="115">
        <f t="shared" si="148"/>
        <v>984</v>
      </c>
      <c r="BM312" s="107">
        <f t="shared" si="148"/>
        <v>803</v>
      </c>
      <c r="BN312" s="115">
        <f t="shared" si="148"/>
        <v>9.06</v>
      </c>
    </row>
    <row r="313" spans="1:66" s="118" customFormat="1" x14ac:dyDescent="0.2">
      <c r="B313" s="118" t="s">
        <v>783</v>
      </c>
      <c r="D313" s="119"/>
      <c r="E313" s="120"/>
      <c r="F313" s="122"/>
      <c r="G313" s="122"/>
      <c r="P313" s="121"/>
      <c r="Q313" s="121"/>
      <c r="R313" s="122"/>
      <c r="S313" s="122"/>
      <c r="T313" s="122"/>
      <c r="U313" s="123"/>
      <c r="V313" s="123"/>
      <c r="W313" s="123"/>
      <c r="X313" s="123"/>
      <c r="Y313" s="123"/>
      <c r="Z313" s="123"/>
      <c r="AA313" s="124"/>
      <c r="AB313" s="124"/>
      <c r="AC313" s="124"/>
      <c r="AD313" s="126"/>
      <c r="AE313" s="126"/>
      <c r="AF313" s="126"/>
      <c r="AG313" s="126"/>
      <c r="AH313" s="126"/>
      <c r="AI313" s="126"/>
      <c r="AJ313" s="126"/>
      <c r="AK313" s="126"/>
      <c r="AL313" s="126"/>
      <c r="AQ313" s="127"/>
      <c r="AR313" s="122"/>
      <c r="AS313" s="122"/>
      <c r="AT313" s="127"/>
      <c r="AU313" s="128"/>
      <c r="AV313" s="128"/>
      <c r="AW313" s="128"/>
      <c r="AX313" s="129"/>
      <c r="AY313" s="253">
        <f>STDEV(AY308:AY312)/AVERAGE(AY308:AY312)</f>
        <v>6.1198224817529722E-3</v>
      </c>
      <c r="AZ313" s="220">
        <f t="shared" ref="AZ313:BB313" si="149">STDEV(AZ308:AZ312)/AVERAGE(AZ308:AZ312)</f>
        <v>6.1198224817530095E-3</v>
      </c>
      <c r="BA313" s="220">
        <f t="shared" si="149"/>
        <v>6.119822481753006E-3</v>
      </c>
      <c r="BB313" s="220">
        <f t="shared" si="149"/>
        <v>6.1198224817530164E-3</v>
      </c>
      <c r="BC313" s="220">
        <f t="shared" ref="BC313" si="150">STDEV(BC308:BC312)/AVERAGE(BC308:BC312)</f>
        <v>3.2238471625133547E-2</v>
      </c>
      <c r="BD313" s="220">
        <f t="shared" ref="BD313" si="151">STDEV(BD308:BD312)/AVERAGE(BD308:BD312)</f>
        <v>3.6402655402152796E-2</v>
      </c>
      <c r="BE313" s="220">
        <f t="shared" ref="BE313" si="152">STDEV(BE308:BE312)/AVERAGE(BE308:BE312)</f>
        <v>5.260618599425898E-2</v>
      </c>
      <c r="BF313" s="220">
        <f t="shared" ref="BF313" si="153">STDEV(BF308:BF312)/AVERAGE(BF308:BF312)</f>
        <v>7.460315473121433E-3</v>
      </c>
      <c r="BH313" s="115"/>
      <c r="BI313" s="115"/>
      <c r="BJ313" s="115"/>
      <c r="BK313" s="115"/>
      <c r="BL313" s="115"/>
      <c r="BM313" s="107"/>
      <c r="BN313" s="115"/>
    </row>
    <row r="314" spans="1:66" s="118" customFormat="1" x14ac:dyDescent="0.2">
      <c r="D314" s="119"/>
      <c r="E314" s="120"/>
      <c r="F314" s="122"/>
      <c r="G314" s="122"/>
      <c r="P314" s="121"/>
      <c r="Q314" s="121"/>
      <c r="R314" s="122"/>
      <c r="S314" s="122"/>
      <c r="T314" s="122"/>
      <c r="U314" s="123"/>
      <c r="V314" s="123"/>
      <c r="W314" s="123"/>
      <c r="X314" s="123"/>
      <c r="Y314" s="123"/>
      <c r="Z314" s="123"/>
      <c r="AA314" s="124"/>
      <c r="AB314" s="124"/>
      <c r="AC314" s="124"/>
      <c r="AD314" s="126"/>
      <c r="AE314" s="126"/>
      <c r="AF314" s="126"/>
      <c r="AG314" s="126"/>
      <c r="AH314" s="126"/>
      <c r="AI314" s="126"/>
      <c r="AJ314" s="126"/>
      <c r="AK314" s="126"/>
      <c r="AL314" s="126"/>
      <c r="AQ314" s="127"/>
      <c r="AR314" s="122"/>
      <c r="AS314" s="122"/>
      <c r="AT314" s="127"/>
      <c r="AU314" s="128"/>
      <c r="AV314" s="128"/>
      <c r="AW314" s="128"/>
      <c r="AX314" s="129"/>
      <c r="AY314" s="253"/>
      <c r="AZ314" s="220"/>
      <c r="BA314" s="220"/>
      <c r="BB314" s="220"/>
      <c r="BC314" s="220"/>
      <c r="BD314" s="220"/>
      <c r="BE314" s="220"/>
      <c r="BF314" s="220"/>
      <c r="BH314" s="115"/>
      <c r="BI314" s="115"/>
      <c r="BJ314" s="115"/>
      <c r="BK314" s="115"/>
      <c r="BL314" s="115"/>
      <c r="BM314" s="107"/>
      <c r="BN314" s="115"/>
    </row>
    <row r="315" spans="1:66" s="118" customFormat="1" x14ac:dyDescent="0.2">
      <c r="A315" s="118" t="str">
        <f t="shared" ref="A315:AP315" si="154">A119</f>
        <v>ND70</v>
      </c>
      <c r="B315" s="118" t="str">
        <f t="shared" si="154"/>
        <v>11_ND70_4-1-01</v>
      </c>
      <c r="C315" s="118" t="str">
        <f t="shared" si="154"/>
        <v>_x-4306y-1980.ais</v>
      </c>
      <c r="D315" s="119">
        <f t="shared" si="154"/>
        <v>45747</v>
      </c>
      <c r="E315" s="120">
        <f t="shared" si="154"/>
        <v>0.86527777777777781</v>
      </c>
      <c r="F315" s="122">
        <f t="shared" si="154"/>
        <v>-4306</v>
      </c>
      <c r="G315" s="122">
        <f t="shared" si="154"/>
        <v>-1980</v>
      </c>
      <c r="H315" s="118">
        <f t="shared" si="154"/>
        <v>750</v>
      </c>
      <c r="I315" s="118">
        <f t="shared" si="154"/>
        <v>36</v>
      </c>
      <c r="J315" s="118">
        <f t="shared" si="154"/>
        <v>2001</v>
      </c>
      <c r="K315" s="118">
        <f t="shared" si="154"/>
        <v>50</v>
      </c>
      <c r="L315" s="118">
        <f t="shared" si="154"/>
        <v>15</v>
      </c>
      <c r="M315" s="118">
        <f t="shared" si="154"/>
        <v>400</v>
      </c>
      <c r="N315" s="118">
        <f t="shared" si="154"/>
        <v>80</v>
      </c>
      <c r="O315" s="118">
        <f t="shared" si="154"/>
        <v>400</v>
      </c>
      <c r="P315" s="121">
        <f t="shared" si="154"/>
        <v>3.08</v>
      </c>
      <c r="Q315" s="121">
        <f t="shared" si="154"/>
        <v>3.08</v>
      </c>
      <c r="R315" s="122">
        <f t="shared" si="154"/>
        <v>20</v>
      </c>
      <c r="S315" s="122">
        <f t="shared" si="154"/>
        <v>20</v>
      </c>
      <c r="T315" s="122">
        <f t="shared" si="154"/>
        <v>-11</v>
      </c>
      <c r="U315" s="123">
        <f t="shared" si="154"/>
        <v>0.61863596690669098</v>
      </c>
      <c r="V315" s="123">
        <f t="shared" si="154"/>
        <v>3.2747501336872998E-3</v>
      </c>
      <c r="W315" s="123">
        <f t="shared" si="154"/>
        <v>4.1657545965981396E-3</v>
      </c>
      <c r="X315" s="123">
        <f t="shared" si="154"/>
        <v>2.06914637335825</v>
      </c>
      <c r="Y315" s="123">
        <f t="shared" si="154"/>
        <v>1.26615449658677E-3</v>
      </c>
      <c r="Z315" s="123">
        <f t="shared" si="154"/>
        <v>1.3348567527061501E-2</v>
      </c>
      <c r="AA315" s="124">
        <f t="shared" si="154"/>
        <v>21692.512246763199</v>
      </c>
      <c r="AB315" s="124">
        <f t="shared" si="154"/>
        <v>114.750326843851</v>
      </c>
      <c r="AC315" s="124">
        <f t="shared" si="154"/>
        <v>35074.872983273301</v>
      </c>
      <c r="AD315" s="126">
        <f t="shared" si="154"/>
        <v>7.5806707181867499E-3</v>
      </c>
      <c r="AE315" s="126">
        <f t="shared" si="154"/>
        <v>2.80062786138838E-2</v>
      </c>
      <c r="AF315" s="126">
        <f t="shared" si="154"/>
        <v>3.13536620383561E-2</v>
      </c>
      <c r="AG315" s="126">
        <f t="shared" si="154"/>
        <v>3.54931614683593E-3</v>
      </c>
      <c r="AH315" s="126">
        <f t="shared" si="154"/>
        <v>4.7265331550998498E-2</v>
      </c>
      <c r="AI315" s="126">
        <f t="shared" si="154"/>
        <v>6.9895161498762896E-3</v>
      </c>
      <c r="AJ315" s="126">
        <f t="shared" si="154"/>
        <v>5.3684767358264098E-3</v>
      </c>
      <c r="AK315" s="126">
        <f t="shared" si="154"/>
        <v>1.7127058391042199E-2</v>
      </c>
      <c r="AL315" s="126">
        <f t="shared" si="154"/>
        <v>1.2551051986197799E-2</v>
      </c>
      <c r="AM315" s="118">
        <f t="shared" si="154"/>
        <v>6</v>
      </c>
      <c r="AN315" s="118">
        <f t="shared" si="154"/>
        <v>4</v>
      </c>
      <c r="AO315" s="118">
        <f t="shared" si="154"/>
        <v>191201</v>
      </c>
      <c r="AP315" s="118">
        <f t="shared" si="154"/>
        <v>974731</v>
      </c>
      <c r="AQ315" s="127"/>
      <c r="AR315" s="122">
        <f>AR119</f>
        <v>187</v>
      </c>
      <c r="AS315" s="122">
        <f>AS119</f>
        <v>0.28000000000000003</v>
      </c>
      <c r="AT315" s="127"/>
      <c r="AU315" s="128">
        <f t="shared" ref="AU315:AW316" si="155">AU119</f>
        <v>0.61313157875208457</v>
      </c>
      <c r="AV315" s="128">
        <f t="shared" si="155"/>
        <v>0.16458330684442796</v>
      </c>
      <c r="AW315" s="128">
        <f t="shared" si="155"/>
        <v>6.7685308403891939</v>
      </c>
      <c r="AX315" s="129"/>
      <c r="AY315" s="245">
        <f t="shared" ref="AY315:BF316" si="156">AY119</f>
        <v>4.3894200688962748</v>
      </c>
      <c r="AZ315" s="125">
        <f t="shared" si="156"/>
        <v>4.8775987372773244</v>
      </c>
      <c r="BA315" s="125">
        <f t="shared" si="156"/>
        <v>4.9822084519304051</v>
      </c>
      <c r="BB315" s="125">
        <f t="shared" si="156"/>
        <v>5.2960375958896524</v>
      </c>
      <c r="BC315" s="124">
        <f t="shared" si="156"/>
        <v>4154.4120713442189</v>
      </c>
      <c r="BD315" s="124">
        <f t="shared" si="156"/>
        <v>2224.9933656952353</v>
      </c>
      <c r="BE315" s="124">
        <f t="shared" si="156"/>
        <v>1811.4271746496393</v>
      </c>
      <c r="BF315" s="125">
        <f t="shared" si="156"/>
        <v>8.5352676329339925</v>
      </c>
      <c r="BH315" s="115" t="str">
        <f t="shared" ref="BH315:BN316" si="157">BH119</f>
        <v>ND70-4-01</v>
      </c>
      <c r="BI315" s="115">
        <f t="shared" si="157"/>
        <v>50.43</v>
      </c>
      <c r="BJ315" s="115">
        <f t="shared" si="157"/>
        <v>4.1500000000000004</v>
      </c>
      <c r="BK315" s="115">
        <f t="shared" si="157"/>
        <v>4161</v>
      </c>
      <c r="BL315" s="115">
        <f t="shared" si="157"/>
        <v>2368</v>
      </c>
      <c r="BM315" s="107">
        <f t="shared" si="157"/>
        <v>2020</v>
      </c>
      <c r="BN315" s="115">
        <f t="shared" si="157"/>
        <v>8.76</v>
      </c>
    </row>
    <row r="316" spans="1:66" s="118" customFormat="1" x14ac:dyDescent="0.2">
      <c r="A316" s="118" t="str">
        <f t="shared" ref="A316:AP316" si="158">A120</f>
        <v>ND70</v>
      </c>
      <c r="B316" s="118" t="str">
        <f t="shared" si="158"/>
        <v>12_ND70_4-1-02</v>
      </c>
      <c r="C316" s="118" t="str">
        <f t="shared" si="158"/>
        <v>_x-4176y-2064.ais</v>
      </c>
      <c r="D316" s="119">
        <f t="shared" si="158"/>
        <v>45747</v>
      </c>
      <c r="E316" s="120">
        <f t="shared" si="158"/>
        <v>0.87222222222222223</v>
      </c>
      <c r="F316" s="122">
        <f t="shared" si="158"/>
        <v>-4176</v>
      </c>
      <c r="G316" s="122">
        <f t="shared" si="158"/>
        <v>-2064</v>
      </c>
      <c r="H316" s="118">
        <f t="shared" si="158"/>
        <v>750</v>
      </c>
      <c r="I316" s="118">
        <f t="shared" si="158"/>
        <v>36</v>
      </c>
      <c r="J316" s="118">
        <f t="shared" si="158"/>
        <v>2001</v>
      </c>
      <c r="K316" s="118">
        <f t="shared" si="158"/>
        <v>50</v>
      </c>
      <c r="L316" s="118">
        <f t="shared" si="158"/>
        <v>15</v>
      </c>
      <c r="M316" s="118">
        <f t="shared" si="158"/>
        <v>400</v>
      </c>
      <c r="N316" s="118">
        <f t="shared" si="158"/>
        <v>80</v>
      </c>
      <c r="O316" s="118">
        <f t="shared" si="158"/>
        <v>400</v>
      </c>
      <c r="P316" s="121">
        <f t="shared" si="158"/>
        <v>3.08</v>
      </c>
      <c r="Q316" s="121">
        <f t="shared" si="158"/>
        <v>3.08</v>
      </c>
      <c r="R316" s="122">
        <f t="shared" si="158"/>
        <v>21</v>
      </c>
      <c r="S316" s="122">
        <f t="shared" si="158"/>
        <v>21</v>
      </c>
      <c r="T316" s="122">
        <f t="shared" si="158"/>
        <v>-10</v>
      </c>
      <c r="U316" s="123">
        <f t="shared" si="158"/>
        <v>0.611892268243999</v>
      </c>
      <c r="V316" s="123">
        <f t="shared" si="158"/>
        <v>3.3520805366031498E-3</v>
      </c>
      <c r="W316" s="123">
        <f t="shared" si="158"/>
        <v>4.2453428778259899E-3</v>
      </c>
      <c r="X316" s="123">
        <f t="shared" si="158"/>
        <v>2.0671797793544902</v>
      </c>
      <c r="Y316" s="123">
        <f t="shared" si="158"/>
        <v>1.31359614930004E-3</v>
      </c>
      <c r="Z316" s="123">
        <f t="shared" si="158"/>
        <v>1.3284495830798999E-2</v>
      </c>
      <c r="AA316" s="124">
        <f t="shared" si="158"/>
        <v>21403.392729072999</v>
      </c>
      <c r="AB316" s="124">
        <f t="shared" si="158"/>
        <v>117.27534125723901</v>
      </c>
      <c r="AC316" s="124">
        <f t="shared" si="158"/>
        <v>34989.7227074068</v>
      </c>
      <c r="AD316" s="126">
        <f t="shared" si="158"/>
        <v>8.9847817099649799E-3</v>
      </c>
      <c r="AE316" s="126">
        <f t="shared" si="158"/>
        <v>1.0394512472333001E-2</v>
      </c>
      <c r="AF316" s="126">
        <f t="shared" si="158"/>
        <v>3.5703833960684397E-2</v>
      </c>
      <c r="AG316" s="126">
        <f t="shared" si="158"/>
        <v>1.4811059139293E-3</v>
      </c>
      <c r="AH316" s="126">
        <f t="shared" si="158"/>
        <v>2.4063536267866899E-2</v>
      </c>
      <c r="AI316" s="126">
        <f t="shared" si="158"/>
        <v>6.59807964736171E-3</v>
      </c>
      <c r="AJ316" s="126">
        <f t="shared" si="158"/>
        <v>2.6935210439302899E-3</v>
      </c>
      <c r="AK316" s="126">
        <f t="shared" si="158"/>
        <v>1.29382643221538E-2</v>
      </c>
      <c r="AL316" s="126">
        <f t="shared" si="158"/>
        <v>1.14304332193985E-2</v>
      </c>
      <c r="AM316" s="118">
        <f t="shared" si="158"/>
        <v>6</v>
      </c>
      <c r="AN316" s="118">
        <f t="shared" si="158"/>
        <v>4</v>
      </c>
      <c r="AO316" s="118">
        <f t="shared" si="158"/>
        <v>191201</v>
      </c>
      <c r="AP316" s="118">
        <f t="shared" si="158"/>
        <v>974731</v>
      </c>
      <c r="AQ316" s="127"/>
      <c r="AR316" s="122">
        <f>AR120</f>
        <v>187</v>
      </c>
      <c r="AS316" s="122">
        <f>AS120</f>
        <v>0.28000000000000003</v>
      </c>
      <c r="AT316" s="127"/>
      <c r="AU316" s="128">
        <f t="shared" si="155"/>
        <v>0.60636069929704839</v>
      </c>
      <c r="AV316" s="128">
        <f t="shared" si="155"/>
        <v>0.16862308709733231</v>
      </c>
      <c r="AW316" s="128">
        <f t="shared" si="155"/>
        <v>6.8441111121005687</v>
      </c>
      <c r="AX316" s="129"/>
      <c r="AY316" s="245">
        <f t="shared" si="156"/>
        <v>4.3409472203365853</v>
      </c>
      <c r="AZ316" s="125">
        <f t="shared" si="156"/>
        <v>4.8237348779938749</v>
      </c>
      <c r="BA316" s="125">
        <f t="shared" si="156"/>
        <v>4.9271893760632937</v>
      </c>
      <c r="BB316" s="125">
        <f t="shared" si="156"/>
        <v>5.2375528702715517</v>
      </c>
      <c r="BC316" s="124">
        <f t="shared" si="156"/>
        <v>4256.3842103783909</v>
      </c>
      <c r="BD316" s="124">
        <f t="shared" si="156"/>
        <v>2308.3618352060253</v>
      </c>
      <c r="BE316" s="124">
        <f t="shared" si="156"/>
        <v>1846.0351603234756</v>
      </c>
      <c r="BF316" s="125">
        <f t="shared" si="156"/>
        <v>8.5271553957508051</v>
      </c>
      <c r="BH316" s="115" t="str">
        <f t="shared" si="157"/>
        <v>ND70-4-01</v>
      </c>
      <c r="BI316" s="115">
        <f t="shared" si="157"/>
        <v>50.43</v>
      </c>
      <c r="BJ316" s="115">
        <f t="shared" si="157"/>
        <v>4.1500000000000004</v>
      </c>
      <c r="BK316" s="115">
        <f t="shared" si="157"/>
        <v>4161</v>
      </c>
      <c r="BL316" s="115">
        <f t="shared" si="157"/>
        <v>2368</v>
      </c>
      <c r="BM316" s="107">
        <f t="shared" si="157"/>
        <v>2020</v>
      </c>
      <c r="BN316" s="115">
        <f t="shared" si="157"/>
        <v>8.76</v>
      </c>
    </row>
    <row r="317" spans="1:66" s="118" customFormat="1" x14ac:dyDescent="0.2">
      <c r="A317" s="118" t="str">
        <f t="shared" ref="A317:AP317" si="159">A130</f>
        <v>ND70</v>
      </c>
      <c r="B317" s="118" t="str">
        <f t="shared" si="159"/>
        <v>21_ND70_4-1</v>
      </c>
      <c r="C317" s="118" t="str">
        <f t="shared" si="159"/>
        <v>_x-4090y-1992.ais</v>
      </c>
      <c r="D317" s="119">
        <f t="shared" si="159"/>
        <v>45748</v>
      </c>
      <c r="E317" s="120">
        <f t="shared" si="159"/>
        <v>0.36319444444444443</v>
      </c>
      <c r="F317" s="122">
        <f t="shared" si="159"/>
        <v>-4090</v>
      </c>
      <c r="G317" s="122">
        <f t="shared" si="159"/>
        <v>-1992</v>
      </c>
      <c r="H317" s="118">
        <f t="shared" si="159"/>
        <v>750</v>
      </c>
      <c r="I317" s="118">
        <f t="shared" si="159"/>
        <v>36</v>
      </c>
      <c r="J317" s="118">
        <f t="shared" si="159"/>
        <v>2001</v>
      </c>
      <c r="K317" s="118">
        <f t="shared" si="159"/>
        <v>50</v>
      </c>
      <c r="L317" s="118">
        <f t="shared" si="159"/>
        <v>15</v>
      </c>
      <c r="M317" s="118">
        <f t="shared" si="159"/>
        <v>400</v>
      </c>
      <c r="N317" s="118">
        <f t="shared" si="159"/>
        <v>80</v>
      </c>
      <c r="O317" s="118">
        <f t="shared" si="159"/>
        <v>400</v>
      </c>
      <c r="P317" s="121">
        <f t="shared" si="159"/>
        <v>3.11</v>
      </c>
      <c r="Q317" s="121">
        <f t="shared" si="159"/>
        <v>3.11</v>
      </c>
      <c r="R317" s="122">
        <f t="shared" si="159"/>
        <v>22</v>
      </c>
      <c r="S317" s="122">
        <f t="shared" si="159"/>
        <v>21</v>
      </c>
      <c r="T317" s="122">
        <f t="shared" si="159"/>
        <v>-13</v>
      </c>
      <c r="U317" s="123">
        <f t="shared" si="159"/>
        <v>0.61092505978750999</v>
      </c>
      <c r="V317" s="123">
        <f t="shared" si="159"/>
        <v>3.3658742969832501E-3</v>
      </c>
      <c r="W317" s="123">
        <f t="shared" si="159"/>
        <v>4.2613153689276297E-3</v>
      </c>
      <c r="X317" s="123">
        <f t="shared" si="159"/>
        <v>2.0485156894193701</v>
      </c>
      <c r="Y317" s="123">
        <f t="shared" si="159"/>
        <v>1.2519705574994401E-3</v>
      </c>
      <c r="Z317" s="123">
        <f t="shared" si="159"/>
        <v>1.3267941746124799E-2</v>
      </c>
      <c r="AA317" s="124">
        <f t="shared" si="159"/>
        <v>21774.3026529581</v>
      </c>
      <c r="AB317" s="124">
        <f t="shared" si="159"/>
        <v>120.02535781739</v>
      </c>
      <c r="AC317" s="124">
        <f t="shared" si="159"/>
        <v>35651.633051398399</v>
      </c>
      <c r="AD317" s="126">
        <f t="shared" si="159"/>
        <v>7.8987292628921301E-3</v>
      </c>
      <c r="AE317" s="126">
        <f t="shared" si="159"/>
        <v>1.5100598546802501E-2</v>
      </c>
      <c r="AF317" s="126">
        <f t="shared" si="159"/>
        <v>3.7259580224928403E-2</v>
      </c>
      <c r="AG317" s="126">
        <f t="shared" si="159"/>
        <v>6.0625747024332498E-3</v>
      </c>
      <c r="AH317" s="126">
        <f t="shared" si="159"/>
        <v>4.5706850616581501E-2</v>
      </c>
      <c r="AI317" s="126">
        <f t="shared" si="159"/>
        <v>6.8227714798193596E-3</v>
      </c>
      <c r="AJ317" s="126">
        <f t="shared" si="159"/>
        <v>4.8154265652116902E-3</v>
      </c>
      <c r="AK317" s="126">
        <f t="shared" si="159"/>
        <v>2.2601522230273698E-2</v>
      </c>
      <c r="AL317" s="126">
        <f t="shared" si="159"/>
        <v>1.2240580680184699E-2</v>
      </c>
      <c r="AM317" s="118">
        <f t="shared" si="159"/>
        <v>6</v>
      </c>
      <c r="AN317" s="118">
        <f t="shared" si="159"/>
        <v>4</v>
      </c>
      <c r="AO317" s="118">
        <f t="shared" si="159"/>
        <v>191201</v>
      </c>
      <c r="AP317" s="118">
        <f t="shared" si="159"/>
        <v>974731</v>
      </c>
      <c r="AQ317" s="127"/>
      <c r="AR317" s="122">
        <f>AR130</f>
        <v>187</v>
      </c>
      <c r="AS317" s="122">
        <f>AS130</f>
        <v>0.28000000000000003</v>
      </c>
      <c r="AT317" s="127"/>
      <c r="AU317" s="128">
        <f>AU130</f>
        <v>0.60550669928179801</v>
      </c>
      <c r="AV317" s="128">
        <f>AV130</f>
        <v>0.16938237824968619</v>
      </c>
      <c r="AW317" s="128">
        <f>AW130</f>
        <v>6.8537639714348124</v>
      </c>
      <c r="AX317" s="129"/>
      <c r="AY317" s="245">
        <f t="shared" ref="AY317:BF317" si="160">AY130</f>
        <v>4.3348334187714999</v>
      </c>
      <c r="AZ317" s="125">
        <f t="shared" si="160"/>
        <v>4.8169411170127523</v>
      </c>
      <c r="BA317" s="125">
        <f t="shared" si="160"/>
        <v>4.9202499094930197</v>
      </c>
      <c r="BB317" s="125">
        <f t="shared" si="160"/>
        <v>5.2301762869338253</v>
      </c>
      <c r="BC317" s="124">
        <f t="shared" si="160"/>
        <v>4275.5502387532224</v>
      </c>
      <c r="BD317" s="124">
        <f t="shared" si="160"/>
        <v>2200.0681528133878</v>
      </c>
      <c r="BE317" s="124">
        <f t="shared" si="160"/>
        <v>1852.9806017212925</v>
      </c>
      <c r="BF317" s="125">
        <f t="shared" si="160"/>
        <v>8.4501656743987841</v>
      </c>
      <c r="BH317" s="115" t="str">
        <f t="shared" ref="BH317:BN317" si="161">BH130</f>
        <v>ND70-4-01</v>
      </c>
      <c r="BI317" s="115">
        <f t="shared" si="161"/>
        <v>50.43</v>
      </c>
      <c r="BJ317" s="115">
        <f t="shared" si="161"/>
        <v>4.1500000000000004</v>
      </c>
      <c r="BK317" s="115">
        <f t="shared" si="161"/>
        <v>4161</v>
      </c>
      <c r="BL317" s="115">
        <f t="shared" si="161"/>
        <v>2368</v>
      </c>
      <c r="BM317" s="107">
        <f t="shared" si="161"/>
        <v>2020</v>
      </c>
      <c r="BN317" s="115">
        <f t="shared" si="161"/>
        <v>8.76</v>
      </c>
    </row>
    <row r="318" spans="1:66" s="118" customFormat="1" x14ac:dyDescent="0.2">
      <c r="D318" s="119"/>
      <c r="E318" s="120"/>
      <c r="F318" s="122"/>
      <c r="G318" s="122"/>
      <c r="P318" s="121"/>
      <c r="Q318" s="121"/>
      <c r="R318" s="122"/>
      <c r="S318" s="122"/>
      <c r="T318" s="122"/>
      <c r="U318" s="123"/>
      <c r="V318" s="123"/>
      <c r="W318" s="123"/>
      <c r="X318" s="123"/>
      <c r="Y318" s="123"/>
      <c r="Z318" s="123"/>
      <c r="AA318" s="124"/>
      <c r="AB318" s="124"/>
      <c r="AC318" s="124"/>
      <c r="AD318" s="126"/>
      <c r="AE318" s="126"/>
      <c r="AF318" s="126"/>
      <c r="AG318" s="126"/>
      <c r="AH318" s="126"/>
      <c r="AI318" s="126"/>
      <c r="AJ318" s="126"/>
      <c r="AK318" s="126"/>
      <c r="AL318" s="126"/>
      <c r="AQ318" s="127"/>
      <c r="AR318" s="122"/>
      <c r="AS318" s="122"/>
      <c r="AT318" s="127"/>
      <c r="AU318" s="128"/>
      <c r="AV318" s="128"/>
      <c r="AW318" s="128"/>
      <c r="AX318" s="129"/>
      <c r="AY318" s="245"/>
      <c r="AZ318" s="125"/>
      <c r="BA318" s="125"/>
      <c r="BB318" s="125"/>
      <c r="BC318" s="124"/>
      <c r="BD318" s="124"/>
      <c r="BE318" s="124"/>
      <c r="BF318" s="125"/>
      <c r="BH318" s="115"/>
      <c r="BI318" s="115"/>
      <c r="BJ318" s="115"/>
      <c r="BK318" s="115"/>
      <c r="BL318" s="115"/>
      <c r="BM318" s="107"/>
      <c r="BN318" s="115"/>
    </row>
    <row r="319" spans="1:66" s="118" customFormat="1" x14ac:dyDescent="0.2">
      <c r="A319" s="118" t="str">
        <f t="shared" ref="A319:AP319" si="162">A67</f>
        <v>ND70</v>
      </c>
      <c r="B319" s="118" t="str">
        <f t="shared" si="162"/>
        <v>4_ND70_4-02</v>
      </c>
      <c r="C319" s="118" t="str">
        <f t="shared" si="162"/>
        <v>_x4519y5529.ais</v>
      </c>
      <c r="D319" s="119">
        <f t="shared" si="162"/>
        <v>45747</v>
      </c>
      <c r="E319" s="120">
        <f t="shared" si="162"/>
        <v>0.41319444444444442</v>
      </c>
      <c r="F319" s="122">
        <f t="shared" si="162"/>
        <v>4519</v>
      </c>
      <c r="G319" s="122">
        <f t="shared" si="162"/>
        <v>5529</v>
      </c>
      <c r="H319" s="118">
        <f t="shared" si="162"/>
        <v>750</v>
      </c>
      <c r="I319" s="118">
        <f t="shared" si="162"/>
        <v>36</v>
      </c>
      <c r="J319" s="118">
        <f t="shared" si="162"/>
        <v>2001</v>
      </c>
      <c r="K319" s="118">
        <f t="shared" si="162"/>
        <v>50</v>
      </c>
      <c r="L319" s="118">
        <f t="shared" si="162"/>
        <v>15</v>
      </c>
      <c r="M319" s="118">
        <f t="shared" si="162"/>
        <v>400</v>
      </c>
      <c r="N319" s="118">
        <f t="shared" si="162"/>
        <v>80</v>
      </c>
      <c r="O319" s="118">
        <f t="shared" si="162"/>
        <v>400</v>
      </c>
      <c r="P319" s="121">
        <f t="shared" si="162"/>
        <v>3.13</v>
      </c>
      <c r="Q319" s="121">
        <f t="shared" si="162"/>
        <v>3.13</v>
      </c>
      <c r="R319" s="122">
        <f t="shared" si="162"/>
        <v>-11</v>
      </c>
      <c r="S319" s="122">
        <f t="shared" si="162"/>
        <v>-7</v>
      </c>
      <c r="T319" s="122">
        <f t="shared" si="162"/>
        <v>-25</v>
      </c>
      <c r="U319" s="123">
        <f t="shared" si="162"/>
        <v>0.55830038343850596</v>
      </c>
      <c r="V319" s="123">
        <f t="shared" si="162"/>
        <v>3.5486614000938498E-3</v>
      </c>
      <c r="W319" s="123">
        <f t="shared" si="162"/>
        <v>3.7741795603846899E-3</v>
      </c>
      <c r="X319" s="123">
        <f t="shared" si="162"/>
        <v>2.13393504457677</v>
      </c>
      <c r="Y319" s="123">
        <f t="shared" si="162"/>
        <v>1.0875028471378E-3</v>
      </c>
      <c r="Z319" s="123">
        <f t="shared" si="162"/>
        <v>1.27492539106845E-2</v>
      </c>
      <c r="AA319" s="124">
        <f t="shared" si="162"/>
        <v>18451.1317244817</v>
      </c>
      <c r="AB319" s="124">
        <f t="shared" si="162"/>
        <v>117.27534150090101</v>
      </c>
      <c r="AC319" s="124">
        <f t="shared" si="162"/>
        <v>33050.695153464803</v>
      </c>
      <c r="AD319" s="126">
        <f t="shared" si="162"/>
        <v>4.0024932344526502E-3</v>
      </c>
      <c r="AE319" s="126">
        <f t="shared" si="162"/>
        <v>2.09550895890975E-2</v>
      </c>
      <c r="AF319" s="126">
        <f t="shared" si="162"/>
        <v>2.82162392119308E-2</v>
      </c>
      <c r="AG319" s="126">
        <f t="shared" si="162"/>
        <v>3.2012637490933401E-3</v>
      </c>
      <c r="AH319" s="126">
        <f t="shared" si="162"/>
        <v>5.1288321641775603E-2</v>
      </c>
      <c r="AI319" s="126">
        <f t="shared" si="162"/>
        <v>7.0982017058660602E-3</v>
      </c>
      <c r="AJ319" s="126">
        <f t="shared" si="162"/>
        <v>1.64495588310899E-3</v>
      </c>
      <c r="AK319" s="126">
        <f t="shared" si="162"/>
        <v>2.0137591475980401E-2</v>
      </c>
      <c r="AL319" s="126">
        <f t="shared" si="162"/>
        <v>5.0876130429277E-3</v>
      </c>
      <c r="AM319" s="118">
        <f t="shared" si="162"/>
        <v>6</v>
      </c>
      <c r="AN319" s="118">
        <f t="shared" si="162"/>
        <v>4</v>
      </c>
      <c r="AO319" s="118">
        <f t="shared" si="162"/>
        <v>191201</v>
      </c>
      <c r="AP319" s="118">
        <f t="shared" si="162"/>
        <v>974731</v>
      </c>
      <c r="AQ319" s="127"/>
      <c r="AR319" s="122">
        <f>AR67</f>
        <v>203</v>
      </c>
      <c r="AS319" s="122">
        <f>AS67</f>
        <v>2.5000000000000001E-2</v>
      </c>
      <c r="AT319" s="127"/>
      <c r="AU319" s="128">
        <f>AU67</f>
        <v>0.55212550416110362</v>
      </c>
      <c r="AV319" s="128">
        <f>AV67</f>
        <v>0.17340623747707234</v>
      </c>
      <c r="AW319" s="128">
        <f>AW67</f>
        <v>6.4478093715468621</v>
      </c>
      <c r="AX319" s="129"/>
      <c r="AY319" s="245">
        <f t="shared" ref="AY319:BF319" si="163">AY67</f>
        <v>3.9526764767961029</v>
      </c>
      <c r="AZ319" s="125">
        <f t="shared" si="163"/>
        <v>4.3922817797054279</v>
      </c>
      <c r="BA319" s="125">
        <f t="shared" si="163"/>
        <v>4.4864829160431405</v>
      </c>
      <c r="BB319" s="125">
        <f t="shared" si="163"/>
        <v>4.7690863250562785</v>
      </c>
      <c r="BC319" s="124">
        <f t="shared" si="163"/>
        <v>4377.1204992380499</v>
      </c>
      <c r="BD319" s="124">
        <f t="shared" si="163"/>
        <v>1852.3141758395639</v>
      </c>
      <c r="BE319" s="124">
        <f t="shared" si="163"/>
        <v>1590.7135622612113</v>
      </c>
      <c r="BF319" s="125">
        <f t="shared" si="163"/>
        <v>8.5319706747043469</v>
      </c>
      <c r="BH319" s="115" t="str">
        <f t="shared" ref="BH319:BN319" si="164">BH67</f>
        <v>ND70-4-02</v>
      </c>
      <c r="BI319" s="115">
        <f t="shared" si="164"/>
        <v>48.88</v>
      </c>
      <c r="BJ319" s="115">
        <f t="shared" si="164"/>
        <v>3.56</v>
      </c>
      <c r="BK319" s="115">
        <f t="shared" si="164"/>
        <v>4214</v>
      </c>
      <c r="BL319" s="115">
        <f t="shared" si="164"/>
        <v>2060</v>
      </c>
      <c r="BM319" s="107">
        <f t="shared" si="164"/>
        <v>1887</v>
      </c>
      <c r="BN319" s="115">
        <f t="shared" si="164"/>
        <v>9.09</v>
      </c>
    </row>
    <row r="320" spans="1:66" s="118" customFormat="1" x14ac:dyDescent="0.2">
      <c r="A320" s="118" t="str">
        <f t="shared" ref="A320:AP320" si="165">A113</f>
        <v>ND70</v>
      </c>
      <c r="B320" s="118" t="str">
        <f t="shared" si="165"/>
        <v>5_ND70_4-2-01</v>
      </c>
      <c r="C320" s="118" t="str">
        <f t="shared" si="165"/>
        <v>_x4211y5545.ais</v>
      </c>
      <c r="D320" s="119">
        <f t="shared" si="165"/>
        <v>45747</v>
      </c>
      <c r="E320" s="120">
        <f t="shared" si="165"/>
        <v>0.82638888888888884</v>
      </c>
      <c r="F320" s="122">
        <f t="shared" si="165"/>
        <v>4211</v>
      </c>
      <c r="G320" s="122">
        <f t="shared" si="165"/>
        <v>5545</v>
      </c>
      <c r="H320" s="118">
        <f t="shared" si="165"/>
        <v>750</v>
      </c>
      <c r="I320" s="118">
        <f t="shared" si="165"/>
        <v>36</v>
      </c>
      <c r="J320" s="118">
        <f t="shared" si="165"/>
        <v>2001</v>
      </c>
      <c r="K320" s="118">
        <f t="shared" si="165"/>
        <v>50</v>
      </c>
      <c r="L320" s="118">
        <f t="shared" si="165"/>
        <v>15</v>
      </c>
      <c r="M320" s="118">
        <f t="shared" si="165"/>
        <v>400</v>
      </c>
      <c r="N320" s="118">
        <f t="shared" si="165"/>
        <v>80</v>
      </c>
      <c r="O320" s="118">
        <f t="shared" si="165"/>
        <v>400</v>
      </c>
      <c r="P320" s="121">
        <f t="shared" si="165"/>
        <v>3.07</v>
      </c>
      <c r="Q320" s="121">
        <f t="shared" si="165"/>
        <v>3.07</v>
      </c>
      <c r="R320" s="122">
        <f t="shared" si="165"/>
        <v>15</v>
      </c>
      <c r="S320" s="122">
        <f t="shared" si="165"/>
        <v>-5</v>
      </c>
      <c r="T320" s="122">
        <f t="shared" si="165"/>
        <v>-11</v>
      </c>
      <c r="U320" s="123">
        <f t="shared" si="165"/>
        <v>0.55752263589864004</v>
      </c>
      <c r="V320" s="123">
        <f t="shared" si="165"/>
        <v>3.4794590561964401E-3</v>
      </c>
      <c r="W320" s="123">
        <f t="shared" si="165"/>
        <v>3.8061052097121502E-3</v>
      </c>
      <c r="X320" s="123">
        <f t="shared" si="165"/>
        <v>2.1300401705573702</v>
      </c>
      <c r="Y320" s="123">
        <f t="shared" si="165"/>
        <v>1.09729650515759E-3</v>
      </c>
      <c r="Z320" s="123">
        <f t="shared" si="165"/>
        <v>1.26948620062014E-2</v>
      </c>
      <c r="AA320" s="124">
        <f t="shared" si="165"/>
        <v>18543.959285945701</v>
      </c>
      <c r="AB320" s="124">
        <f t="shared" si="165"/>
        <v>115.725332139603</v>
      </c>
      <c r="AC320" s="124">
        <f t="shared" si="165"/>
        <v>33266.928399750999</v>
      </c>
      <c r="AD320" s="126">
        <f t="shared" si="165"/>
        <v>7.0575106728879801E-3</v>
      </c>
      <c r="AE320" s="126">
        <f t="shared" si="165"/>
        <v>9.7014691482118498E-3</v>
      </c>
      <c r="AF320" s="126">
        <f t="shared" si="165"/>
        <v>1.9489692171526098E-2</v>
      </c>
      <c r="AG320" s="126">
        <f t="shared" si="165"/>
        <v>4.02500056276223E-3</v>
      </c>
      <c r="AH320" s="126">
        <f t="shared" si="165"/>
        <v>4.2581777484109698E-2</v>
      </c>
      <c r="AI320" s="126">
        <f t="shared" si="165"/>
        <v>8.0639551493087297E-3</v>
      </c>
      <c r="AJ320" s="126">
        <f t="shared" si="165"/>
        <v>9.11060444846814E-4</v>
      </c>
      <c r="AK320" s="126">
        <f t="shared" si="165"/>
        <v>3.2018143275029101E-3</v>
      </c>
      <c r="AL320" s="126">
        <f t="shared" si="165"/>
        <v>7.9177549490004693E-3</v>
      </c>
      <c r="AM320" s="118">
        <f t="shared" si="165"/>
        <v>6</v>
      </c>
      <c r="AN320" s="118">
        <f t="shared" si="165"/>
        <v>4</v>
      </c>
      <c r="AO320" s="118">
        <f t="shared" si="165"/>
        <v>191201</v>
      </c>
      <c r="AP320" s="118">
        <f t="shared" si="165"/>
        <v>974731</v>
      </c>
      <c r="AQ320" s="127"/>
      <c r="AR320" s="122">
        <f>AR113</f>
        <v>187</v>
      </c>
      <c r="AS320" s="122">
        <f>AS113</f>
        <v>0.28000000000000003</v>
      </c>
      <c r="AT320" s="127"/>
      <c r="AU320" s="128">
        <f t="shared" ref="AU320:AW321" si="166">AU113</f>
        <v>0.55180806190940979</v>
      </c>
      <c r="AV320" s="128">
        <f t="shared" si="166"/>
        <v>0.16962695705402223</v>
      </c>
      <c r="AW320" s="128">
        <f t="shared" si="166"/>
        <v>6.4515186452358222</v>
      </c>
      <c r="AX320" s="129"/>
      <c r="AY320" s="245">
        <f t="shared" ref="AY320:BF321" si="167">AY113</f>
        <v>3.9504039019710766</v>
      </c>
      <c r="AZ320" s="125">
        <f t="shared" si="167"/>
        <v>4.3897564556482793</v>
      </c>
      <c r="BA320" s="125">
        <f t="shared" si="167"/>
        <v>4.4839034314362509</v>
      </c>
      <c r="BB320" s="125">
        <f t="shared" si="167"/>
        <v>4.7663443588001675</v>
      </c>
      <c r="BC320" s="124">
        <f t="shared" si="167"/>
        <v>4281.7238972888899</v>
      </c>
      <c r="BD320" s="124">
        <f t="shared" si="167"/>
        <v>1868.995448565541</v>
      </c>
      <c r="BE320" s="124">
        <f t="shared" si="167"/>
        <v>1604.1693511437124</v>
      </c>
      <c r="BF320" s="125">
        <f t="shared" si="167"/>
        <v>8.5163980587525909</v>
      </c>
      <c r="BH320" s="115" t="str">
        <f t="shared" ref="BH320:BN321" si="168">BH113</f>
        <v>ND70-4-02</v>
      </c>
      <c r="BI320" s="115">
        <f t="shared" si="168"/>
        <v>48.88</v>
      </c>
      <c r="BJ320" s="115">
        <f t="shared" si="168"/>
        <v>3.56</v>
      </c>
      <c r="BK320" s="115">
        <f t="shared" si="168"/>
        <v>4214</v>
      </c>
      <c r="BL320" s="115">
        <f t="shared" si="168"/>
        <v>2060</v>
      </c>
      <c r="BM320" s="107">
        <f t="shared" si="168"/>
        <v>1887</v>
      </c>
      <c r="BN320" s="115">
        <f t="shared" si="168"/>
        <v>9.09</v>
      </c>
    </row>
    <row r="321" spans="1:66" s="118" customFormat="1" x14ac:dyDescent="0.2">
      <c r="A321" s="118" t="str">
        <f t="shared" ref="A321:AP321" si="169">A114</f>
        <v>ND70</v>
      </c>
      <c r="B321" s="118" t="str">
        <f t="shared" si="169"/>
        <v>6_ND70_4-2-02</v>
      </c>
      <c r="C321" s="118" t="str">
        <f t="shared" si="169"/>
        <v>_x4181y5448.ais</v>
      </c>
      <c r="D321" s="119">
        <f t="shared" si="169"/>
        <v>45747</v>
      </c>
      <c r="E321" s="120">
        <f t="shared" si="169"/>
        <v>0.83263888888888893</v>
      </c>
      <c r="F321" s="122">
        <f t="shared" si="169"/>
        <v>4181</v>
      </c>
      <c r="G321" s="122">
        <f t="shared" si="169"/>
        <v>5448</v>
      </c>
      <c r="H321" s="118">
        <f t="shared" si="169"/>
        <v>750</v>
      </c>
      <c r="I321" s="118">
        <f t="shared" si="169"/>
        <v>36</v>
      </c>
      <c r="J321" s="118">
        <f t="shared" si="169"/>
        <v>2001</v>
      </c>
      <c r="K321" s="118">
        <f t="shared" si="169"/>
        <v>50</v>
      </c>
      <c r="L321" s="118">
        <f t="shared" si="169"/>
        <v>15</v>
      </c>
      <c r="M321" s="118">
        <f t="shared" si="169"/>
        <v>400</v>
      </c>
      <c r="N321" s="118">
        <f t="shared" si="169"/>
        <v>80</v>
      </c>
      <c r="O321" s="118">
        <f t="shared" si="169"/>
        <v>400</v>
      </c>
      <c r="P321" s="121">
        <f t="shared" si="169"/>
        <v>3.08</v>
      </c>
      <c r="Q321" s="121">
        <f t="shared" si="169"/>
        <v>3.08</v>
      </c>
      <c r="R321" s="122">
        <f t="shared" si="169"/>
        <v>16</v>
      </c>
      <c r="S321" s="122">
        <f t="shared" si="169"/>
        <v>-4</v>
      </c>
      <c r="T321" s="122">
        <f t="shared" si="169"/>
        <v>-11</v>
      </c>
      <c r="U321" s="123">
        <f t="shared" si="169"/>
        <v>0.55976781482124205</v>
      </c>
      <c r="V321" s="123">
        <f t="shared" si="169"/>
        <v>3.5020284987151199E-3</v>
      </c>
      <c r="W321" s="123">
        <f t="shared" si="169"/>
        <v>3.8419131672798599E-3</v>
      </c>
      <c r="X321" s="123">
        <f t="shared" si="169"/>
        <v>2.1318165059235801</v>
      </c>
      <c r="Y321" s="123">
        <f t="shared" si="169"/>
        <v>1.0662257098756601E-3</v>
      </c>
      <c r="Z321" s="123">
        <f t="shared" si="169"/>
        <v>1.25735437053265E-2</v>
      </c>
      <c r="AA321" s="124">
        <f t="shared" si="169"/>
        <v>18724.113535779699</v>
      </c>
      <c r="AB321" s="124">
        <f t="shared" si="169"/>
        <v>117.175340917851</v>
      </c>
      <c r="AC321" s="124">
        <f t="shared" si="169"/>
        <v>33457.497875343797</v>
      </c>
      <c r="AD321" s="126">
        <f t="shared" si="169"/>
        <v>7.2148362805196098E-3</v>
      </c>
      <c r="AE321" s="126">
        <f t="shared" si="169"/>
        <v>1.5907783833269601E-2</v>
      </c>
      <c r="AF321" s="126">
        <f t="shared" si="169"/>
        <v>2.8429445040545599E-2</v>
      </c>
      <c r="AG321" s="126">
        <f t="shared" si="169"/>
        <v>4.8324864650520901E-3</v>
      </c>
      <c r="AH321" s="126">
        <f t="shared" si="169"/>
        <v>3.6195163731069499E-2</v>
      </c>
      <c r="AI321" s="126">
        <f t="shared" si="169"/>
        <v>7.0745743237354197E-3</v>
      </c>
      <c r="AJ321" s="126">
        <f t="shared" si="169"/>
        <v>3.8152204068237199E-3</v>
      </c>
      <c r="AK321" s="126">
        <f t="shared" si="169"/>
        <v>2.0115589826863699E-2</v>
      </c>
      <c r="AL321" s="126">
        <f t="shared" si="169"/>
        <v>1.07875679302909E-2</v>
      </c>
      <c r="AM321" s="118">
        <f t="shared" si="169"/>
        <v>6</v>
      </c>
      <c r="AN321" s="118">
        <f t="shared" si="169"/>
        <v>4</v>
      </c>
      <c r="AO321" s="118">
        <f t="shared" si="169"/>
        <v>191201</v>
      </c>
      <c r="AP321" s="118">
        <f t="shared" si="169"/>
        <v>974731</v>
      </c>
      <c r="AQ321" s="127"/>
      <c r="AR321" s="122">
        <f>AR114</f>
        <v>187</v>
      </c>
      <c r="AS321" s="122">
        <f>AS114</f>
        <v>0.28000000000000003</v>
      </c>
      <c r="AT321" s="127"/>
      <c r="AU321" s="128">
        <f t="shared" si="166"/>
        <v>0.55404960660374003</v>
      </c>
      <c r="AV321" s="128">
        <f t="shared" si="166"/>
        <v>0.17077918633823852</v>
      </c>
      <c r="AW321" s="128">
        <f t="shared" si="166"/>
        <v>6.425417431161784</v>
      </c>
      <c r="AX321" s="129"/>
      <c r="AY321" s="245">
        <f t="shared" si="167"/>
        <v>3.9664511610058284</v>
      </c>
      <c r="AZ321" s="125">
        <f t="shared" si="167"/>
        <v>4.4075884446527747</v>
      </c>
      <c r="BA321" s="125">
        <f t="shared" si="167"/>
        <v>4.5021178625771192</v>
      </c>
      <c r="BB321" s="125">
        <f t="shared" si="167"/>
        <v>4.7857061163501564</v>
      </c>
      <c r="BC321" s="124">
        <f t="shared" si="167"/>
        <v>4310.8084705611309</v>
      </c>
      <c r="BD321" s="124">
        <f t="shared" si="167"/>
        <v>1816.073403619358</v>
      </c>
      <c r="BE321" s="124">
        <f t="shared" si="167"/>
        <v>1619.2614268726222</v>
      </c>
      <c r="BF321" s="125">
        <f t="shared" si="167"/>
        <v>8.5235002623981337</v>
      </c>
      <c r="BH321" s="115" t="str">
        <f t="shared" si="168"/>
        <v>ND70-4-02</v>
      </c>
      <c r="BI321" s="115">
        <f t="shared" si="168"/>
        <v>48.88</v>
      </c>
      <c r="BJ321" s="115">
        <f t="shared" si="168"/>
        <v>3.56</v>
      </c>
      <c r="BK321" s="115">
        <f t="shared" si="168"/>
        <v>4214</v>
      </c>
      <c r="BL321" s="115">
        <f t="shared" si="168"/>
        <v>2060</v>
      </c>
      <c r="BM321" s="107">
        <f t="shared" si="168"/>
        <v>1887</v>
      </c>
      <c r="BN321" s="115">
        <f t="shared" si="168"/>
        <v>9.09</v>
      </c>
    </row>
    <row r="322" spans="1:66" s="118" customFormat="1" x14ac:dyDescent="0.2">
      <c r="A322" s="118" t="str">
        <f t="shared" ref="A322:AP322" si="170">A126</f>
        <v>ND70</v>
      </c>
      <c r="B322" s="118" t="str">
        <f t="shared" si="170"/>
        <v>17_ND70_4-2_#2</v>
      </c>
      <c r="C322" s="118" t="str">
        <f t="shared" si="170"/>
        <v>_x4267y5669.ais</v>
      </c>
      <c r="D322" s="119">
        <f t="shared" si="170"/>
        <v>45748</v>
      </c>
      <c r="E322" s="120">
        <f t="shared" si="170"/>
        <v>0.33680555555555558</v>
      </c>
      <c r="F322" s="122">
        <f t="shared" si="170"/>
        <v>4267</v>
      </c>
      <c r="G322" s="122">
        <f t="shared" si="170"/>
        <v>5669</v>
      </c>
      <c r="H322" s="118">
        <f t="shared" si="170"/>
        <v>750</v>
      </c>
      <c r="I322" s="118">
        <f t="shared" si="170"/>
        <v>36</v>
      </c>
      <c r="J322" s="118">
        <f t="shared" si="170"/>
        <v>2001</v>
      </c>
      <c r="K322" s="118">
        <f t="shared" si="170"/>
        <v>50</v>
      </c>
      <c r="L322" s="118">
        <f t="shared" si="170"/>
        <v>15</v>
      </c>
      <c r="M322" s="118">
        <f t="shared" si="170"/>
        <v>400</v>
      </c>
      <c r="N322" s="118">
        <f t="shared" si="170"/>
        <v>80</v>
      </c>
      <c r="O322" s="118">
        <f t="shared" si="170"/>
        <v>400</v>
      </c>
      <c r="P322" s="121">
        <f t="shared" si="170"/>
        <v>3.09</v>
      </c>
      <c r="Q322" s="121">
        <f t="shared" si="170"/>
        <v>3.09</v>
      </c>
      <c r="R322" s="122">
        <f t="shared" si="170"/>
        <v>13</v>
      </c>
      <c r="S322" s="122">
        <f t="shared" si="170"/>
        <v>-5</v>
      </c>
      <c r="T322" s="122">
        <f t="shared" si="170"/>
        <v>-16</v>
      </c>
      <c r="U322" s="123">
        <f t="shared" si="170"/>
        <v>0.55273682207056396</v>
      </c>
      <c r="V322" s="123">
        <f t="shared" si="170"/>
        <v>3.44021851884502E-3</v>
      </c>
      <c r="W322" s="123">
        <f t="shared" si="170"/>
        <v>3.8746859331806002E-3</v>
      </c>
      <c r="X322" s="123">
        <f t="shared" si="170"/>
        <v>2.13987080277436</v>
      </c>
      <c r="Y322" s="123">
        <f t="shared" si="170"/>
        <v>1.06986884158746E-3</v>
      </c>
      <c r="Z322" s="123">
        <f t="shared" si="170"/>
        <v>1.2682007724971699E-2</v>
      </c>
      <c r="AA322" s="124">
        <f t="shared" si="170"/>
        <v>18603.186591742498</v>
      </c>
      <c r="AB322" s="124">
        <f t="shared" si="170"/>
        <v>115.825332917335</v>
      </c>
      <c r="AC322" s="124">
        <f t="shared" si="170"/>
        <v>33663.839699492397</v>
      </c>
      <c r="AD322" s="126">
        <f t="shared" si="170"/>
        <v>7.5230341880828996E-3</v>
      </c>
      <c r="AE322" s="126">
        <f t="shared" si="170"/>
        <v>5.7046684512723003E-3</v>
      </c>
      <c r="AF322" s="126">
        <f t="shared" si="170"/>
        <v>1.87728636599661E-2</v>
      </c>
      <c r="AG322" s="126">
        <f t="shared" si="170"/>
        <v>4.5887068737415198E-3</v>
      </c>
      <c r="AH322" s="126">
        <f t="shared" si="170"/>
        <v>4.8057684086307402E-2</v>
      </c>
      <c r="AI322" s="126">
        <f t="shared" si="170"/>
        <v>8.1533870843219693E-3</v>
      </c>
      <c r="AJ322" s="126">
        <f t="shared" si="170"/>
        <v>3.42469067115954E-3</v>
      </c>
      <c r="AK322" s="126">
        <f t="shared" si="170"/>
        <v>1.46323201731943E-2</v>
      </c>
      <c r="AL322" s="126">
        <f t="shared" si="170"/>
        <v>1.00186746886627E-2</v>
      </c>
      <c r="AM322" s="118">
        <f t="shared" si="170"/>
        <v>6</v>
      </c>
      <c r="AN322" s="118">
        <f t="shared" si="170"/>
        <v>4</v>
      </c>
      <c r="AO322" s="118">
        <f t="shared" si="170"/>
        <v>191201</v>
      </c>
      <c r="AP322" s="118">
        <f t="shared" si="170"/>
        <v>974731</v>
      </c>
      <c r="AQ322" s="127"/>
      <c r="AR322" s="122">
        <f>AR126</f>
        <v>187</v>
      </c>
      <c r="AS322" s="122">
        <f>AS126</f>
        <v>0.28000000000000003</v>
      </c>
      <c r="AT322" s="127"/>
      <c r="AU322" s="128">
        <f t="shared" ref="AU322:AW323" si="171">AU126</f>
        <v>0.54706137969223367</v>
      </c>
      <c r="AV322" s="128">
        <f t="shared" si="171"/>
        <v>0.16777218295405846</v>
      </c>
      <c r="AW322" s="128">
        <f t="shared" si="171"/>
        <v>6.5074964750807087</v>
      </c>
      <c r="AX322" s="129"/>
      <c r="AY322" s="245">
        <f t="shared" ref="AY322:BF323" si="172">AY126</f>
        <v>3.9164223180716595</v>
      </c>
      <c r="AZ322" s="125">
        <f t="shared" si="172"/>
        <v>4.3519955377782891</v>
      </c>
      <c r="BA322" s="125">
        <f t="shared" si="172"/>
        <v>4.445332656286852</v>
      </c>
      <c r="BB322" s="125">
        <f t="shared" si="172"/>
        <v>4.7253440118125427</v>
      </c>
      <c r="BC322" s="124">
        <f t="shared" si="172"/>
        <v>4234.9056867531781</v>
      </c>
      <c r="BD322" s="124">
        <f t="shared" si="172"/>
        <v>1822.2786512947812</v>
      </c>
      <c r="BE322" s="124">
        <f t="shared" si="172"/>
        <v>1633.074252244875</v>
      </c>
      <c r="BF322" s="125">
        <f t="shared" si="172"/>
        <v>8.5557032222355751</v>
      </c>
      <c r="BH322" s="115" t="str">
        <f t="shared" ref="BH322:BN323" si="173">BH126</f>
        <v>ND70-4-02</v>
      </c>
      <c r="BI322" s="115">
        <f t="shared" si="173"/>
        <v>48.88</v>
      </c>
      <c r="BJ322" s="115">
        <f t="shared" si="173"/>
        <v>3.56</v>
      </c>
      <c r="BK322" s="115">
        <f t="shared" si="173"/>
        <v>4214</v>
      </c>
      <c r="BL322" s="115">
        <f t="shared" si="173"/>
        <v>2060</v>
      </c>
      <c r="BM322" s="107">
        <f t="shared" si="173"/>
        <v>1887</v>
      </c>
      <c r="BN322" s="115">
        <f t="shared" si="173"/>
        <v>9.09</v>
      </c>
    </row>
    <row r="323" spans="1:66" s="118" customFormat="1" x14ac:dyDescent="0.2">
      <c r="A323" s="118" t="str">
        <f t="shared" ref="A323:AP323" si="174">A127</f>
        <v>ND70</v>
      </c>
      <c r="B323" s="118" t="str">
        <f t="shared" si="174"/>
        <v>18_ND70_4-2_#1</v>
      </c>
      <c r="C323" s="118" t="str">
        <f t="shared" si="174"/>
        <v>_x3110y5732.ais</v>
      </c>
      <c r="D323" s="119">
        <f t="shared" si="174"/>
        <v>45748</v>
      </c>
      <c r="E323" s="120">
        <f t="shared" si="174"/>
        <v>0.34305555555555556</v>
      </c>
      <c r="F323" s="122">
        <f t="shared" si="174"/>
        <v>3110</v>
      </c>
      <c r="G323" s="122">
        <f t="shared" si="174"/>
        <v>5732</v>
      </c>
      <c r="H323" s="118">
        <f t="shared" si="174"/>
        <v>750</v>
      </c>
      <c r="I323" s="118">
        <f t="shared" si="174"/>
        <v>36</v>
      </c>
      <c r="J323" s="118">
        <f t="shared" si="174"/>
        <v>2001</v>
      </c>
      <c r="K323" s="118">
        <f t="shared" si="174"/>
        <v>50</v>
      </c>
      <c r="L323" s="118">
        <f t="shared" si="174"/>
        <v>15</v>
      </c>
      <c r="M323" s="118">
        <f t="shared" si="174"/>
        <v>400</v>
      </c>
      <c r="N323" s="118">
        <f t="shared" si="174"/>
        <v>80</v>
      </c>
      <c r="O323" s="118">
        <f t="shared" si="174"/>
        <v>400</v>
      </c>
      <c r="P323" s="121">
        <f t="shared" si="174"/>
        <v>3.09</v>
      </c>
      <c r="Q323" s="121">
        <f t="shared" si="174"/>
        <v>3.1</v>
      </c>
      <c r="R323" s="122">
        <f t="shared" si="174"/>
        <v>19</v>
      </c>
      <c r="S323" s="122">
        <f t="shared" si="174"/>
        <v>-7</v>
      </c>
      <c r="T323" s="122">
        <f t="shared" si="174"/>
        <v>-13</v>
      </c>
      <c r="U323" s="123">
        <f t="shared" si="174"/>
        <v>0.55362420988004502</v>
      </c>
      <c r="V323" s="123">
        <f t="shared" si="174"/>
        <v>3.50587143967868E-3</v>
      </c>
      <c r="W323" s="123">
        <f t="shared" si="174"/>
        <v>3.8895710949869299E-3</v>
      </c>
      <c r="X323" s="123">
        <f t="shared" si="174"/>
        <v>2.1550620863802301</v>
      </c>
      <c r="Y323" s="123">
        <f t="shared" si="174"/>
        <v>1.1927731612823901E-3</v>
      </c>
      <c r="Z323" s="123">
        <f t="shared" si="174"/>
        <v>1.26158237648713E-2</v>
      </c>
      <c r="AA323" s="124">
        <f t="shared" si="174"/>
        <v>18732.991892592199</v>
      </c>
      <c r="AB323" s="124">
        <f t="shared" si="174"/>
        <v>118.650349512266</v>
      </c>
      <c r="AC323" s="124">
        <f t="shared" si="174"/>
        <v>33840.7581994434</v>
      </c>
      <c r="AD323" s="126">
        <f t="shared" si="174"/>
        <v>4.5326481192053602E-3</v>
      </c>
      <c r="AE323" s="126">
        <f t="shared" si="174"/>
        <v>1.5553171879456601E-2</v>
      </c>
      <c r="AF323" s="126">
        <f t="shared" si="174"/>
        <v>2.3694643953968999E-2</v>
      </c>
      <c r="AG323" s="126">
        <f t="shared" si="174"/>
        <v>3.9890527596700698E-3</v>
      </c>
      <c r="AH323" s="126">
        <f t="shared" si="174"/>
        <v>4.5236562361310698E-2</v>
      </c>
      <c r="AI323" s="126">
        <f t="shared" si="174"/>
        <v>9.4741399252857E-3</v>
      </c>
      <c r="AJ323" s="126">
        <f t="shared" si="174"/>
        <v>4.3540503185194096E-3</v>
      </c>
      <c r="AK323" s="126">
        <f t="shared" si="174"/>
        <v>1.9078541374345399E-2</v>
      </c>
      <c r="AL323" s="126">
        <f t="shared" si="174"/>
        <v>8.4937713209438694E-3</v>
      </c>
      <c r="AM323" s="118">
        <f t="shared" si="174"/>
        <v>6</v>
      </c>
      <c r="AN323" s="118">
        <f t="shared" si="174"/>
        <v>4</v>
      </c>
      <c r="AO323" s="118">
        <f t="shared" si="174"/>
        <v>191201</v>
      </c>
      <c r="AP323" s="118">
        <f t="shared" si="174"/>
        <v>974731</v>
      </c>
      <c r="AQ323" s="127"/>
      <c r="AR323" s="122">
        <f>AR127</f>
        <v>187</v>
      </c>
      <c r="AS323" s="122">
        <f>AS127</f>
        <v>0.28000000000000003</v>
      </c>
      <c r="AT323" s="127"/>
      <c r="AU323" s="128">
        <f t="shared" si="171"/>
        <v>0.54803712680696492</v>
      </c>
      <c r="AV323" s="128">
        <f t="shared" si="171"/>
        <v>0.1709755629604873</v>
      </c>
      <c r="AW323" s="128">
        <f t="shared" si="171"/>
        <v>6.4959102693309658</v>
      </c>
      <c r="AX323" s="129"/>
      <c r="AY323" s="245">
        <f t="shared" si="172"/>
        <v>3.9234077093253386</v>
      </c>
      <c r="AZ323" s="125">
        <f t="shared" si="172"/>
        <v>4.3597578241449479</v>
      </c>
      <c r="BA323" s="125">
        <f t="shared" si="172"/>
        <v>4.4532614201777205</v>
      </c>
      <c r="BB323" s="125">
        <f t="shared" si="172"/>
        <v>4.7337722082760409</v>
      </c>
      <c r="BC323" s="124">
        <f t="shared" si="172"/>
        <v>4315.7654095462694</v>
      </c>
      <c r="BD323" s="124">
        <f t="shared" si="172"/>
        <v>2031.6182537077852</v>
      </c>
      <c r="BE323" s="124">
        <f t="shared" si="172"/>
        <v>1639.3479412368656</v>
      </c>
      <c r="BF323" s="125">
        <f t="shared" si="172"/>
        <v>8.6164415219161583</v>
      </c>
      <c r="BH323" s="115" t="str">
        <f t="shared" si="173"/>
        <v>ND70-4-02</v>
      </c>
      <c r="BI323" s="115">
        <f t="shared" si="173"/>
        <v>48.88</v>
      </c>
      <c r="BJ323" s="115">
        <f t="shared" si="173"/>
        <v>3.56</v>
      </c>
      <c r="BK323" s="115">
        <f t="shared" si="173"/>
        <v>4214</v>
      </c>
      <c r="BL323" s="115">
        <f t="shared" si="173"/>
        <v>2060</v>
      </c>
      <c r="BM323" s="107">
        <f t="shared" si="173"/>
        <v>1887</v>
      </c>
      <c r="BN323" s="115">
        <f t="shared" si="173"/>
        <v>9.09</v>
      </c>
    </row>
    <row r="324" spans="1:66" s="118" customFormat="1" x14ac:dyDescent="0.2">
      <c r="A324" s="118" t="str">
        <f t="shared" ref="A324:AP324" si="175">A235</f>
        <v>ND70</v>
      </c>
      <c r="B324" s="118" t="str">
        <f t="shared" si="175"/>
        <v>3_ND70_4-02</v>
      </c>
      <c r="C324" s="118" t="str">
        <f t="shared" si="175"/>
        <v>_x4421y5630.ais</v>
      </c>
      <c r="D324" s="119">
        <f t="shared" si="175"/>
        <v>45749</v>
      </c>
      <c r="E324" s="120">
        <f t="shared" si="175"/>
        <v>0.38819444444444445</v>
      </c>
      <c r="F324" s="122">
        <f t="shared" si="175"/>
        <v>4421</v>
      </c>
      <c r="G324" s="122">
        <f t="shared" si="175"/>
        <v>5630</v>
      </c>
      <c r="H324" s="118">
        <f t="shared" si="175"/>
        <v>750</v>
      </c>
      <c r="I324" s="118">
        <f t="shared" si="175"/>
        <v>36</v>
      </c>
      <c r="J324" s="118">
        <f t="shared" si="175"/>
        <v>2001</v>
      </c>
      <c r="K324" s="118">
        <f t="shared" si="175"/>
        <v>50</v>
      </c>
      <c r="L324" s="118">
        <f t="shared" si="175"/>
        <v>15</v>
      </c>
      <c r="M324" s="118">
        <f t="shared" si="175"/>
        <v>400</v>
      </c>
      <c r="N324" s="118">
        <f t="shared" si="175"/>
        <v>80</v>
      </c>
      <c r="O324" s="118">
        <f t="shared" si="175"/>
        <v>400</v>
      </c>
      <c r="P324" s="121">
        <f t="shared" si="175"/>
        <v>3.09</v>
      </c>
      <c r="Q324" s="121">
        <f t="shared" si="175"/>
        <v>3.09</v>
      </c>
      <c r="R324" s="122">
        <f t="shared" si="175"/>
        <v>-9</v>
      </c>
      <c r="S324" s="122">
        <f t="shared" si="175"/>
        <v>-6</v>
      </c>
      <c r="T324" s="122">
        <f t="shared" si="175"/>
        <v>-12</v>
      </c>
      <c r="U324" s="123">
        <f t="shared" si="175"/>
        <v>0.55902313795046799</v>
      </c>
      <c r="V324" s="123">
        <f t="shared" si="175"/>
        <v>3.58556637510263E-3</v>
      </c>
      <c r="W324" s="123">
        <f t="shared" si="175"/>
        <v>3.8091294511578299E-3</v>
      </c>
      <c r="X324" s="123">
        <f t="shared" si="175"/>
        <v>2.1295911959417499</v>
      </c>
      <c r="Y324" s="123">
        <f t="shared" si="175"/>
        <v>1.13609648545579E-3</v>
      </c>
      <c r="Z324" s="123">
        <f t="shared" si="175"/>
        <v>1.2758612193658101E-2</v>
      </c>
      <c r="AA324" s="124">
        <f t="shared" si="175"/>
        <v>18476.8126952946</v>
      </c>
      <c r="AB324" s="124">
        <f t="shared" si="175"/>
        <v>118.525348531235</v>
      </c>
      <c r="AC324" s="124">
        <f t="shared" si="175"/>
        <v>33054.7021323851</v>
      </c>
      <c r="AD324" s="126">
        <f t="shared" si="175"/>
        <v>5.0682793601901201E-3</v>
      </c>
      <c r="AE324" s="126">
        <f t="shared" si="175"/>
        <v>8.1214377868918299E-3</v>
      </c>
      <c r="AF324" s="126">
        <f t="shared" si="175"/>
        <v>3.4961422444421499E-2</v>
      </c>
      <c r="AG324" s="126">
        <f t="shared" si="175"/>
        <v>3.16738655940572E-3</v>
      </c>
      <c r="AH324" s="126">
        <f t="shared" si="175"/>
        <v>3.7204766127708899E-2</v>
      </c>
      <c r="AI324" s="126">
        <f t="shared" si="175"/>
        <v>7.3341269305215702E-3</v>
      </c>
      <c r="AJ324" s="126">
        <f t="shared" si="175"/>
        <v>1.19848684512494E-3</v>
      </c>
      <c r="AK324" s="126">
        <f t="shared" si="175"/>
        <v>1.1384175680909899E-2</v>
      </c>
      <c r="AL324" s="126">
        <f t="shared" si="175"/>
        <v>5.5705345425207499E-3</v>
      </c>
      <c r="AM324" s="118">
        <f t="shared" si="175"/>
        <v>6</v>
      </c>
      <c r="AN324" s="118">
        <f t="shared" si="175"/>
        <v>4</v>
      </c>
      <c r="AO324" s="118">
        <f t="shared" si="175"/>
        <v>191201</v>
      </c>
      <c r="AP324" s="118">
        <f t="shared" si="175"/>
        <v>974731</v>
      </c>
      <c r="AQ324" s="127"/>
      <c r="AR324" s="122">
        <f>AR235</f>
        <v>187</v>
      </c>
      <c r="AS324" s="122">
        <f>AS235</f>
        <v>0.28000000000000003</v>
      </c>
      <c r="AT324" s="127"/>
      <c r="AU324" s="128">
        <f>AU235</f>
        <v>0.55331954352646517</v>
      </c>
      <c r="AV324" s="128">
        <f>AV235</f>
        <v>0.17485659417103078</v>
      </c>
      <c r="AW324" s="128">
        <f>AW235</f>
        <v>6.4338952810361487</v>
      </c>
      <c r="AX324" s="129"/>
      <c r="AY324" s="245">
        <f t="shared" ref="AY324:BF324" si="176">AY235</f>
        <v>3.961224626222752</v>
      </c>
      <c r="AZ324" s="125">
        <f t="shared" si="176"/>
        <v>4.4017806297118183</v>
      </c>
      <c r="BA324" s="125">
        <f t="shared" si="176"/>
        <v>4.4961854876023315</v>
      </c>
      <c r="BB324" s="125">
        <f t="shared" si="176"/>
        <v>4.7794000612738738</v>
      </c>
      <c r="BC324" s="124">
        <f t="shared" si="176"/>
        <v>4413.7304050216981</v>
      </c>
      <c r="BD324" s="124">
        <f t="shared" si="176"/>
        <v>1935.0824052275909</v>
      </c>
      <c r="BE324" s="124">
        <f t="shared" si="176"/>
        <v>1605.4439862812903</v>
      </c>
      <c r="BF324" s="125">
        <f t="shared" si="176"/>
        <v>8.5146029533842746</v>
      </c>
      <c r="BH324" s="115" t="str">
        <f t="shared" ref="BH324:BN324" si="177">BH235</f>
        <v>ND70-4-02</v>
      </c>
      <c r="BI324" s="115">
        <f t="shared" si="177"/>
        <v>48.88</v>
      </c>
      <c r="BJ324" s="115">
        <f t="shared" si="177"/>
        <v>3.56</v>
      </c>
      <c r="BK324" s="115">
        <f t="shared" si="177"/>
        <v>4214</v>
      </c>
      <c r="BL324" s="115">
        <f t="shared" si="177"/>
        <v>2060</v>
      </c>
      <c r="BM324" s="107">
        <f t="shared" si="177"/>
        <v>1887</v>
      </c>
      <c r="BN324" s="115">
        <f t="shared" si="177"/>
        <v>9.09</v>
      </c>
    </row>
    <row r="325" spans="1:66" s="118" customFormat="1" x14ac:dyDescent="0.2">
      <c r="B325" s="118" t="s">
        <v>783</v>
      </c>
      <c r="D325" s="119"/>
      <c r="E325" s="120"/>
      <c r="F325" s="122"/>
      <c r="G325" s="122"/>
      <c r="P325" s="121"/>
      <c r="Q325" s="121"/>
      <c r="R325" s="122"/>
      <c r="S325" s="122"/>
      <c r="T325" s="122"/>
      <c r="U325" s="123"/>
      <c r="V325" s="123"/>
      <c r="W325" s="123"/>
      <c r="X325" s="123"/>
      <c r="Y325" s="123"/>
      <c r="Z325" s="123"/>
      <c r="AA325" s="124"/>
      <c r="AB325" s="124"/>
      <c r="AC325" s="124"/>
      <c r="AD325" s="126"/>
      <c r="AE325" s="126"/>
      <c r="AF325" s="126"/>
      <c r="AG325" s="126"/>
      <c r="AH325" s="126"/>
      <c r="AI325" s="126"/>
      <c r="AJ325" s="126"/>
      <c r="AK325" s="126"/>
      <c r="AL325" s="126"/>
      <c r="AQ325" s="127"/>
      <c r="AR325" s="122"/>
      <c r="AS325" s="122"/>
      <c r="AT325" s="127"/>
      <c r="AU325" s="128"/>
      <c r="AV325" s="128"/>
      <c r="AW325" s="128"/>
      <c r="AX325" s="129"/>
      <c r="AY325" s="253">
        <f t="shared" ref="AY325:BF325" si="178">STDEV(AY319:AY324)/AVERAGE(AY319:AY324)</f>
        <v>5.1878146115811362E-3</v>
      </c>
      <c r="AZ325" s="220">
        <f t="shared" si="178"/>
        <v>5.1878146115811475E-3</v>
      </c>
      <c r="BA325" s="220">
        <f t="shared" si="178"/>
        <v>5.1878146115811362E-3</v>
      </c>
      <c r="BB325" s="220">
        <f t="shared" si="178"/>
        <v>5.1878146115811414E-3</v>
      </c>
      <c r="BC325" s="220">
        <f t="shared" si="178"/>
        <v>1.4930528191683619E-2</v>
      </c>
      <c r="BD325" s="220">
        <f t="shared" si="178"/>
        <v>4.3663934996365381E-2</v>
      </c>
      <c r="BE325" s="220">
        <f t="shared" si="178"/>
        <v>1.153338955885364E-2</v>
      </c>
      <c r="BF325" s="220">
        <f t="shared" si="178"/>
        <v>4.5548420366205416E-3</v>
      </c>
      <c r="BH325" s="115"/>
      <c r="BI325" s="115"/>
      <c r="BJ325" s="115"/>
      <c r="BK325" s="115"/>
      <c r="BL325" s="115"/>
      <c r="BM325" s="107"/>
      <c r="BN325" s="115"/>
    </row>
    <row r="326" spans="1:66" s="118" customFormat="1" x14ac:dyDescent="0.2">
      <c r="D326" s="119"/>
      <c r="E326" s="120"/>
      <c r="F326" s="122"/>
      <c r="G326" s="122"/>
      <c r="P326" s="121"/>
      <c r="Q326" s="121"/>
      <c r="R326" s="122"/>
      <c r="S326" s="122"/>
      <c r="T326" s="122"/>
      <c r="U326" s="123"/>
      <c r="V326" s="123"/>
      <c r="W326" s="123"/>
      <c r="X326" s="123"/>
      <c r="Y326" s="123"/>
      <c r="Z326" s="123"/>
      <c r="AA326" s="124"/>
      <c r="AB326" s="124"/>
      <c r="AC326" s="124"/>
      <c r="AD326" s="126"/>
      <c r="AE326" s="126"/>
      <c r="AF326" s="126"/>
      <c r="AG326" s="126"/>
      <c r="AH326" s="126"/>
      <c r="AI326" s="126"/>
      <c r="AJ326" s="126"/>
      <c r="AK326" s="126"/>
      <c r="AL326" s="126"/>
      <c r="AQ326" s="127"/>
      <c r="AR326" s="122"/>
      <c r="AS326" s="122"/>
      <c r="AT326" s="127"/>
      <c r="AU326" s="128"/>
      <c r="AV326" s="128"/>
      <c r="AW326" s="128"/>
      <c r="AX326" s="129"/>
      <c r="AY326" s="253"/>
      <c r="AZ326" s="220"/>
      <c r="BA326" s="220"/>
      <c r="BB326" s="220"/>
      <c r="BC326" s="220"/>
      <c r="BD326" s="220"/>
      <c r="BE326" s="220"/>
      <c r="BF326" s="220"/>
      <c r="BH326" s="115"/>
      <c r="BI326" s="115"/>
      <c r="BJ326" s="115"/>
      <c r="BK326" s="115"/>
      <c r="BL326" s="115"/>
      <c r="BM326" s="107"/>
      <c r="BN326" s="115"/>
    </row>
    <row r="327" spans="1:66" s="118" customFormat="1" x14ac:dyDescent="0.2">
      <c r="A327" s="118" t="str">
        <f t="shared" ref="A327:AP327" si="179">A115</f>
        <v>ND70</v>
      </c>
      <c r="B327" s="118" t="str">
        <f t="shared" si="179"/>
        <v>7_ND70_5-2-01</v>
      </c>
      <c r="C327" s="118" t="str">
        <f t="shared" si="179"/>
        <v>_x-1098y3928.ais</v>
      </c>
      <c r="D327" s="119">
        <f t="shared" si="179"/>
        <v>45747</v>
      </c>
      <c r="E327" s="120">
        <f t="shared" si="179"/>
        <v>0.83888888888888891</v>
      </c>
      <c r="F327" s="122">
        <f t="shared" si="179"/>
        <v>-1098</v>
      </c>
      <c r="G327" s="122">
        <f t="shared" si="179"/>
        <v>3928</v>
      </c>
      <c r="H327" s="118">
        <f t="shared" si="179"/>
        <v>750</v>
      </c>
      <c r="I327" s="118">
        <f t="shared" si="179"/>
        <v>36</v>
      </c>
      <c r="J327" s="118">
        <f t="shared" si="179"/>
        <v>2001</v>
      </c>
      <c r="K327" s="118">
        <f t="shared" si="179"/>
        <v>50</v>
      </c>
      <c r="L327" s="118">
        <f t="shared" si="179"/>
        <v>15</v>
      </c>
      <c r="M327" s="118">
        <f t="shared" si="179"/>
        <v>400</v>
      </c>
      <c r="N327" s="118">
        <f t="shared" si="179"/>
        <v>80</v>
      </c>
      <c r="O327" s="118">
        <f t="shared" si="179"/>
        <v>400</v>
      </c>
      <c r="P327" s="121">
        <f t="shared" si="179"/>
        <v>3.08</v>
      </c>
      <c r="Q327" s="121">
        <f t="shared" si="179"/>
        <v>3.08</v>
      </c>
      <c r="R327" s="122">
        <f t="shared" si="179"/>
        <v>32</v>
      </c>
      <c r="S327" s="122">
        <f t="shared" si="179"/>
        <v>0</v>
      </c>
      <c r="T327" s="122">
        <f t="shared" si="179"/>
        <v>-11</v>
      </c>
      <c r="U327" s="123">
        <f t="shared" si="179"/>
        <v>0.74560867066028602</v>
      </c>
      <c r="V327" s="123">
        <f t="shared" si="179"/>
        <v>1.0658978560311999E-2</v>
      </c>
      <c r="W327" s="123">
        <f t="shared" si="179"/>
        <v>1.20130649796047E-2</v>
      </c>
      <c r="X327" s="123">
        <f t="shared" si="179"/>
        <v>2.0135234479549902</v>
      </c>
      <c r="Y327" s="123">
        <f t="shared" si="179"/>
        <v>3.4610936034513299E-3</v>
      </c>
      <c r="Z327" s="123">
        <f t="shared" si="179"/>
        <v>1.28699184816931E-2</v>
      </c>
      <c r="AA327" s="124">
        <f t="shared" si="179"/>
        <v>25891.9206542516</v>
      </c>
      <c r="AB327" s="124">
        <f t="shared" si="179"/>
        <v>370.103397374385</v>
      </c>
      <c r="AC327" s="124">
        <f t="shared" si="179"/>
        <v>34731.2777219739</v>
      </c>
      <c r="AD327" s="126">
        <f t="shared" si="179"/>
        <v>4.3509843700870196E-3</v>
      </c>
      <c r="AE327" s="126">
        <f t="shared" si="179"/>
        <v>8.0419990191853002E-3</v>
      </c>
      <c r="AF327" s="126">
        <f t="shared" si="179"/>
        <v>2.9545561677580202E-2</v>
      </c>
      <c r="AG327" s="126">
        <f t="shared" si="179"/>
        <v>4.0432681251638602E-3</v>
      </c>
      <c r="AH327" s="126">
        <f t="shared" si="179"/>
        <v>4.5482990901816303E-2</v>
      </c>
      <c r="AI327" s="126">
        <f t="shared" si="179"/>
        <v>6.4473579355226601E-3</v>
      </c>
      <c r="AJ327" s="126">
        <f t="shared" si="179"/>
        <v>7.9072306040560095E-3</v>
      </c>
      <c r="AK327" s="126">
        <f t="shared" si="179"/>
        <v>6.16840980979305E-3</v>
      </c>
      <c r="AL327" s="126">
        <f t="shared" si="179"/>
        <v>1.21332648998979E-2</v>
      </c>
      <c r="AM327" s="118">
        <f t="shared" si="179"/>
        <v>6</v>
      </c>
      <c r="AN327" s="118">
        <f t="shared" si="179"/>
        <v>4</v>
      </c>
      <c r="AO327" s="118">
        <f t="shared" si="179"/>
        <v>191201</v>
      </c>
      <c r="AP327" s="118">
        <f t="shared" si="179"/>
        <v>974731</v>
      </c>
      <c r="AQ327" s="127"/>
      <c r="AR327" s="122">
        <f>AR115</f>
        <v>187</v>
      </c>
      <c r="AS327" s="122">
        <f>AS115</f>
        <v>0.28000000000000003</v>
      </c>
      <c r="AT327" s="127"/>
      <c r="AU327" s="128">
        <f t="shared" ref="AU327:AW328" si="180">AU115</f>
        <v>0.74010869568407867</v>
      </c>
      <c r="AV327" s="128">
        <f t="shared" si="180"/>
        <v>0.54241608998830981</v>
      </c>
      <c r="AW327" s="128">
        <f t="shared" si="180"/>
        <v>6.742252900282125</v>
      </c>
      <c r="AX327" s="129"/>
      <c r="AY327" s="245">
        <f t="shared" ref="AY327:BF328" si="181">AY115</f>
        <v>5.2984515470763389</v>
      </c>
      <c r="AZ327" s="125">
        <f t="shared" si="181"/>
        <v>5.8877300804894421</v>
      </c>
      <c r="BA327" s="125">
        <f t="shared" si="181"/>
        <v>6.0140040519351059</v>
      </c>
      <c r="BB327" s="125">
        <f t="shared" si="181"/>
        <v>6.3928259662721016</v>
      </c>
      <c r="BC327" s="124">
        <f t="shared" si="181"/>
        <v>13691.667734376046</v>
      </c>
      <c r="BD327" s="124">
        <f t="shared" si="181"/>
        <v>6143.6340098580977</v>
      </c>
      <c r="BE327" s="124">
        <f t="shared" si="181"/>
        <v>5276.5613880243673</v>
      </c>
      <c r="BF327" s="125">
        <f t="shared" si="181"/>
        <v>8.3898190318002221</v>
      </c>
      <c r="BH327" s="115" t="str">
        <f t="shared" ref="BH327:BN328" si="182">BH115</f>
        <v>ND70-5-02</v>
      </c>
      <c r="BI327" s="115">
        <f t="shared" si="182"/>
        <v>50.94</v>
      </c>
      <c r="BJ327" s="115">
        <f t="shared" si="182"/>
        <v>4.99</v>
      </c>
      <c r="BK327" s="115">
        <f t="shared" si="182"/>
        <v>12237</v>
      </c>
      <c r="BL327" s="115">
        <f t="shared" si="182"/>
        <v>6984</v>
      </c>
      <c r="BM327" s="107">
        <f t="shared" si="182"/>
        <v>5616</v>
      </c>
      <c r="BN327" s="115">
        <f t="shared" si="182"/>
        <v>8.7200000000000006</v>
      </c>
    </row>
    <row r="328" spans="1:66" s="118" customFormat="1" x14ac:dyDescent="0.2">
      <c r="A328" s="118" t="str">
        <f t="shared" ref="A328:AP328" si="183">A116</f>
        <v>ND70</v>
      </c>
      <c r="B328" s="118" t="str">
        <f t="shared" si="183"/>
        <v>8_ND70_5-2-02</v>
      </c>
      <c r="C328" s="118" t="str">
        <f t="shared" si="183"/>
        <v>_x-1148y3799.ais</v>
      </c>
      <c r="D328" s="119">
        <f t="shared" si="183"/>
        <v>45747</v>
      </c>
      <c r="E328" s="120">
        <f t="shared" si="183"/>
        <v>0.84583333333333333</v>
      </c>
      <c r="F328" s="122">
        <f t="shared" si="183"/>
        <v>-1148</v>
      </c>
      <c r="G328" s="122">
        <f t="shared" si="183"/>
        <v>3799</v>
      </c>
      <c r="H328" s="118">
        <f t="shared" si="183"/>
        <v>750</v>
      </c>
      <c r="I328" s="118">
        <f t="shared" si="183"/>
        <v>36</v>
      </c>
      <c r="J328" s="118">
        <f t="shared" si="183"/>
        <v>2001</v>
      </c>
      <c r="K328" s="118">
        <f t="shared" si="183"/>
        <v>50</v>
      </c>
      <c r="L328" s="118">
        <f t="shared" si="183"/>
        <v>15</v>
      </c>
      <c r="M328" s="118">
        <f t="shared" si="183"/>
        <v>400</v>
      </c>
      <c r="N328" s="118">
        <f t="shared" si="183"/>
        <v>80</v>
      </c>
      <c r="O328" s="118">
        <f t="shared" si="183"/>
        <v>400</v>
      </c>
      <c r="P328" s="121">
        <f t="shared" si="183"/>
        <v>3.08</v>
      </c>
      <c r="Q328" s="121">
        <f t="shared" si="183"/>
        <v>3.08</v>
      </c>
      <c r="R328" s="122">
        <f t="shared" si="183"/>
        <v>32</v>
      </c>
      <c r="S328" s="122">
        <f t="shared" si="183"/>
        <v>3</v>
      </c>
      <c r="T328" s="122">
        <f t="shared" si="183"/>
        <v>-7</v>
      </c>
      <c r="U328" s="123">
        <f t="shared" si="183"/>
        <v>0.76386870065455503</v>
      </c>
      <c r="V328" s="123">
        <f t="shared" si="183"/>
        <v>1.0741036021822199E-2</v>
      </c>
      <c r="W328" s="123">
        <f t="shared" si="183"/>
        <v>1.2457337066646E-2</v>
      </c>
      <c r="X328" s="123">
        <f t="shared" si="183"/>
        <v>2.02119737493791</v>
      </c>
      <c r="Y328" s="123">
        <f t="shared" si="183"/>
        <v>3.64232183460781E-3</v>
      </c>
      <c r="Z328" s="123">
        <f t="shared" si="183"/>
        <v>1.31015137701506E-2</v>
      </c>
      <c r="AA328" s="124">
        <f t="shared" si="183"/>
        <v>27761.6418847038</v>
      </c>
      <c r="AB328" s="124">
        <f t="shared" si="183"/>
        <v>390.40378064695102</v>
      </c>
      <c r="AC328" s="124">
        <f t="shared" si="183"/>
        <v>36352.8836543539</v>
      </c>
      <c r="AD328" s="126">
        <f t="shared" si="183"/>
        <v>7.3336503426982601E-3</v>
      </c>
      <c r="AE328" s="126">
        <f t="shared" si="183"/>
        <v>5.9047694929229098E-3</v>
      </c>
      <c r="AF328" s="126">
        <f t="shared" si="183"/>
        <v>3.2278424566058103E-2</v>
      </c>
      <c r="AG328" s="126">
        <f t="shared" si="183"/>
        <v>3.4869348335938698E-3</v>
      </c>
      <c r="AH328" s="126">
        <f t="shared" si="183"/>
        <v>3.7130922848608403E-2</v>
      </c>
      <c r="AI328" s="126">
        <f t="shared" si="183"/>
        <v>6.6323469000499E-3</v>
      </c>
      <c r="AJ328" s="126">
        <f t="shared" si="183"/>
        <v>5.0475268407134304E-3</v>
      </c>
      <c r="AK328" s="126">
        <f t="shared" si="183"/>
        <v>8.3402952474502298E-3</v>
      </c>
      <c r="AL328" s="126">
        <f t="shared" si="183"/>
        <v>1.2024529071713599E-2</v>
      </c>
      <c r="AM328" s="118">
        <f t="shared" si="183"/>
        <v>6</v>
      </c>
      <c r="AN328" s="118">
        <f t="shared" si="183"/>
        <v>4</v>
      </c>
      <c r="AO328" s="118">
        <f t="shared" si="183"/>
        <v>191201</v>
      </c>
      <c r="AP328" s="118">
        <f t="shared" si="183"/>
        <v>974731</v>
      </c>
      <c r="AQ328" s="127"/>
      <c r="AR328" s="122">
        <f>AR116</f>
        <v>187</v>
      </c>
      <c r="AS328" s="122">
        <f>AS116</f>
        <v>0.28000000000000003</v>
      </c>
      <c r="AT328" s="127"/>
      <c r="AU328" s="128">
        <f t="shared" si="180"/>
        <v>0.75852694787257269</v>
      </c>
      <c r="AV328" s="128">
        <f t="shared" si="180"/>
        <v>0.54666654714681917</v>
      </c>
      <c r="AW328" s="128">
        <f t="shared" si="180"/>
        <v>6.5785401744728595</v>
      </c>
      <c r="AX328" s="129"/>
      <c r="AY328" s="245">
        <f t="shared" si="181"/>
        <v>5.4303081478319459</v>
      </c>
      <c r="AZ328" s="125">
        <f t="shared" si="181"/>
        <v>6.0342513929299137</v>
      </c>
      <c r="BA328" s="125">
        <f t="shared" si="181"/>
        <v>6.1636678025937623</v>
      </c>
      <c r="BB328" s="125">
        <f t="shared" si="181"/>
        <v>6.5519170315853144</v>
      </c>
      <c r="BC328" s="124">
        <f t="shared" si="181"/>
        <v>13798.957780168685</v>
      </c>
      <c r="BD328" s="124">
        <f t="shared" si="181"/>
        <v>6465.3242188050954</v>
      </c>
      <c r="BE328" s="124">
        <f t="shared" si="181"/>
        <v>5471.7013414200292</v>
      </c>
      <c r="BF328" s="125">
        <f t="shared" si="181"/>
        <v>8.421794253501929</v>
      </c>
      <c r="BH328" s="115" t="str">
        <f t="shared" si="182"/>
        <v>ND70-5-02</v>
      </c>
      <c r="BI328" s="115">
        <f t="shared" si="182"/>
        <v>50.94</v>
      </c>
      <c r="BJ328" s="115">
        <f t="shared" si="182"/>
        <v>4.99</v>
      </c>
      <c r="BK328" s="115">
        <f t="shared" si="182"/>
        <v>12237</v>
      </c>
      <c r="BL328" s="115">
        <f t="shared" si="182"/>
        <v>6984</v>
      </c>
      <c r="BM328" s="107">
        <f t="shared" si="182"/>
        <v>5616</v>
      </c>
      <c r="BN328" s="115">
        <f t="shared" si="182"/>
        <v>8.7200000000000006</v>
      </c>
    </row>
    <row r="329" spans="1:66" s="118" customFormat="1" x14ac:dyDescent="0.2">
      <c r="A329" s="118" t="str">
        <f t="shared" ref="A329:AP329" si="184">A128</f>
        <v>ND70</v>
      </c>
      <c r="B329" s="118" t="str">
        <f t="shared" si="184"/>
        <v>19_ND70_5-2</v>
      </c>
      <c r="C329" s="118" t="str">
        <f t="shared" si="184"/>
        <v>_x-1080y3864.ais</v>
      </c>
      <c r="D329" s="119">
        <f t="shared" si="184"/>
        <v>45748</v>
      </c>
      <c r="E329" s="120">
        <f t="shared" si="184"/>
        <v>0.35</v>
      </c>
      <c r="F329" s="122">
        <f t="shared" si="184"/>
        <v>-1080</v>
      </c>
      <c r="G329" s="122">
        <f t="shared" si="184"/>
        <v>3864</v>
      </c>
      <c r="H329" s="118">
        <f t="shared" si="184"/>
        <v>750</v>
      </c>
      <c r="I329" s="118">
        <f t="shared" si="184"/>
        <v>36</v>
      </c>
      <c r="J329" s="118">
        <f t="shared" si="184"/>
        <v>2001</v>
      </c>
      <c r="K329" s="118">
        <f t="shared" si="184"/>
        <v>50</v>
      </c>
      <c r="L329" s="118">
        <f t="shared" si="184"/>
        <v>15</v>
      </c>
      <c r="M329" s="118">
        <f t="shared" si="184"/>
        <v>400</v>
      </c>
      <c r="N329" s="118">
        <f t="shared" si="184"/>
        <v>80</v>
      </c>
      <c r="O329" s="118">
        <f t="shared" si="184"/>
        <v>400</v>
      </c>
      <c r="P329" s="121">
        <f t="shared" si="184"/>
        <v>3.1</v>
      </c>
      <c r="Q329" s="121">
        <f t="shared" si="184"/>
        <v>3.1</v>
      </c>
      <c r="R329" s="122">
        <f t="shared" si="184"/>
        <v>32</v>
      </c>
      <c r="S329" s="122">
        <f t="shared" si="184"/>
        <v>1</v>
      </c>
      <c r="T329" s="122">
        <f t="shared" si="184"/>
        <v>-17</v>
      </c>
      <c r="U329" s="123">
        <f t="shared" si="184"/>
        <v>0.75244416897396704</v>
      </c>
      <c r="V329" s="123">
        <f t="shared" si="184"/>
        <v>1.096614416451E-2</v>
      </c>
      <c r="W329" s="123">
        <f t="shared" si="184"/>
        <v>1.2259379151479099E-2</v>
      </c>
      <c r="X329" s="123">
        <f t="shared" si="184"/>
        <v>2.0164673524708898</v>
      </c>
      <c r="Y329" s="123">
        <f t="shared" si="184"/>
        <v>3.5776618426584801E-3</v>
      </c>
      <c r="Z329" s="123">
        <f t="shared" si="184"/>
        <v>1.28979164170329E-2</v>
      </c>
      <c r="AA329" s="124">
        <f t="shared" si="184"/>
        <v>26226.524302224199</v>
      </c>
      <c r="AB329" s="124">
        <f t="shared" si="184"/>
        <v>382.32862711298202</v>
      </c>
      <c r="AC329" s="124">
        <f t="shared" si="184"/>
        <v>34864.384677352602</v>
      </c>
      <c r="AD329" s="126">
        <f t="shared" si="184"/>
        <v>6.8224151305152697E-3</v>
      </c>
      <c r="AE329" s="126">
        <f t="shared" si="184"/>
        <v>3.1171272526235401E-3</v>
      </c>
      <c r="AF329" s="126">
        <f t="shared" si="184"/>
        <v>2.7687647649756199E-2</v>
      </c>
      <c r="AG329" s="126">
        <f t="shared" si="184"/>
        <v>3.7360732149863398E-3</v>
      </c>
      <c r="AH329" s="126">
        <f t="shared" si="184"/>
        <v>4.5773404592462603E-2</v>
      </c>
      <c r="AI329" s="126">
        <f t="shared" si="184"/>
        <v>7.8637577415080501E-3</v>
      </c>
      <c r="AJ329" s="126">
        <f t="shared" si="184"/>
        <v>6.5506332225376898E-3</v>
      </c>
      <c r="AK329" s="126">
        <f t="shared" si="184"/>
        <v>1.3571066352970699E-2</v>
      </c>
      <c r="AL329" s="126">
        <f t="shared" si="184"/>
        <v>1.3189440384343399E-2</v>
      </c>
      <c r="AM329" s="118">
        <f t="shared" si="184"/>
        <v>6</v>
      </c>
      <c r="AN329" s="118">
        <f t="shared" si="184"/>
        <v>4</v>
      </c>
      <c r="AO329" s="118">
        <f t="shared" si="184"/>
        <v>191201</v>
      </c>
      <c r="AP329" s="118">
        <f t="shared" si="184"/>
        <v>974731</v>
      </c>
      <c r="AQ329" s="127"/>
      <c r="AR329" s="122">
        <f>AR128</f>
        <v>187</v>
      </c>
      <c r="AS329" s="122">
        <f>AS128</f>
        <v>0.28000000000000003</v>
      </c>
      <c r="AT329" s="127"/>
      <c r="AU329" s="128">
        <f>AU128</f>
        <v>0.7468803635343978</v>
      </c>
      <c r="AV329" s="128">
        <f>AV128</f>
        <v>0.55820738685737514</v>
      </c>
      <c r="AW329" s="128">
        <f>AW128</f>
        <v>6.6811235689558792</v>
      </c>
      <c r="AX329" s="129"/>
      <c r="AY329" s="245">
        <f t="shared" ref="AY329:BF329" si="185">AY128</f>
        <v>5.3469300397721282</v>
      </c>
      <c r="AZ329" s="125">
        <f t="shared" si="185"/>
        <v>5.9416002116335651</v>
      </c>
      <c r="BA329" s="125">
        <f t="shared" si="185"/>
        <v>6.0690295341753009</v>
      </c>
      <c r="BB329" s="125">
        <f t="shared" si="185"/>
        <v>6.4513175018005109</v>
      </c>
      <c r="BC329" s="124">
        <f t="shared" si="185"/>
        <v>14090.271672970113</v>
      </c>
      <c r="BD329" s="124">
        <f t="shared" si="185"/>
        <v>6350.5491300236399</v>
      </c>
      <c r="BE329" s="124">
        <f t="shared" si="185"/>
        <v>5384.7512505483955</v>
      </c>
      <c r="BF329" s="125">
        <f t="shared" si="185"/>
        <v>8.4020855023796361</v>
      </c>
      <c r="BH329" s="115" t="str">
        <f t="shared" ref="BH329:BN329" si="186">BH128</f>
        <v>ND70-5-02</v>
      </c>
      <c r="BI329" s="115">
        <f t="shared" si="186"/>
        <v>50.94</v>
      </c>
      <c r="BJ329" s="115">
        <f t="shared" si="186"/>
        <v>4.99</v>
      </c>
      <c r="BK329" s="115">
        <f t="shared" si="186"/>
        <v>12237</v>
      </c>
      <c r="BL329" s="115">
        <f t="shared" si="186"/>
        <v>6984</v>
      </c>
      <c r="BM329" s="107">
        <f t="shared" si="186"/>
        <v>5616</v>
      </c>
      <c r="BN329" s="115">
        <f t="shared" si="186"/>
        <v>8.7200000000000006</v>
      </c>
    </row>
    <row r="330" spans="1:66" s="118" customFormat="1" x14ac:dyDescent="0.2">
      <c r="D330" s="119"/>
      <c r="E330" s="120"/>
      <c r="F330" s="122"/>
      <c r="G330" s="122"/>
      <c r="P330" s="121"/>
      <c r="Q330" s="121"/>
      <c r="R330" s="122"/>
      <c r="S330" s="122"/>
      <c r="T330" s="122"/>
      <c r="U330" s="123"/>
      <c r="V330" s="123"/>
      <c r="W330" s="123"/>
      <c r="X330" s="123"/>
      <c r="Y330" s="123"/>
      <c r="Z330" s="123"/>
      <c r="AA330" s="124"/>
      <c r="AB330" s="124"/>
      <c r="AC330" s="124"/>
      <c r="AD330" s="126"/>
      <c r="AE330" s="126"/>
      <c r="AF330" s="126"/>
      <c r="AG330" s="126"/>
      <c r="AH330" s="126"/>
      <c r="AI330" s="126"/>
      <c r="AJ330" s="126"/>
      <c r="AK330" s="126"/>
      <c r="AL330" s="126"/>
      <c r="AQ330" s="127"/>
      <c r="AR330" s="122"/>
      <c r="AS330" s="122"/>
      <c r="AT330" s="127"/>
      <c r="AU330" s="128"/>
      <c r="AV330" s="128"/>
      <c r="AW330" s="128"/>
      <c r="AX330" s="129"/>
      <c r="AY330" s="245"/>
      <c r="AZ330" s="125"/>
      <c r="BA330" s="125"/>
      <c r="BB330" s="125"/>
      <c r="BC330" s="124"/>
      <c r="BD330" s="124"/>
      <c r="BE330" s="124"/>
      <c r="BF330" s="125"/>
      <c r="BH330" s="115"/>
      <c r="BI330" s="115"/>
      <c r="BJ330" s="115"/>
      <c r="BK330" s="115"/>
      <c r="BL330" s="115"/>
      <c r="BM330" s="107"/>
      <c r="BN330" s="115"/>
    </row>
    <row r="331" spans="1:66" s="118" customFormat="1" x14ac:dyDescent="0.2">
      <c r="A331" s="118" t="str">
        <f t="shared" ref="A331:AP331" si="187">A66</f>
        <v>ND70</v>
      </c>
      <c r="B331" s="118" t="str">
        <f t="shared" si="187"/>
        <v>3_nd70-6-02</v>
      </c>
      <c r="C331" s="118" t="str">
        <f t="shared" si="187"/>
        <v>_x-5117y1593.ais</v>
      </c>
      <c r="D331" s="119">
        <f t="shared" si="187"/>
        <v>45747</v>
      </c>
      <c r="E331" s="120">
        <f t="shared" si="187"/>
        <v>0.40625</v>
      </c>
      <c r="F331" s="122">
        <f t="shared" si="187"/>
        <v>-5117</v>
      </c>
      <c r="G331" s="122">
        <f t="shared" si="187"/>
        <v>1593</v>
      </c>
      <c r="H331" s="118">
        <f t="shared" si="187"/>
        <v>750</v>
      </c>
      <c r="I331" s="118">
        <f t="shared" si="187"/>
        <v>36</v>
      </c>
      <c r="J331" s="118">
        <f t="shared" si="187"/>
        <v>2001</v>
      </c>
      <c r="K331" s="118">
        <f t="shared" si="187"/>
        <v>50</v>
      </c>
      <c r="L331" s="118">
        <f t="shared" si="187"/>
        <v>15</v>
      </c>
      <c r="M331" s="118">
        <f t="shared" si="187"/>
        <v>400</v>
      </c>
      <c r="N331" s="118">
        <f t="shared" si="187"/>
        <v>80</v>
      </c>
      <c r="O331" s="118">
        <f t="shared" si="187"/>
        <v>400</v>
      </c>
      <c r="P331" s="121">
        <f t="shared" si="187"/>
        <v>3.14</v>
      </c>
      <c r="Q331" s="121">
        <f t="shared" si="187"/>
        <v>3.13</v>
      </c>
      <c r="R331" s="122">
        <f t="shared" si="187"/>
        <v>-4</v>
      </c>
      <c r="S331" s="122">
        <f t="shared" si="187"/>
        <v>5</v>
      </c>
      <c r="T331" s="122">
        <f t="shared" si="187"/>
        <v>-24</v>
      </c>
      <c r="U331" s="123">
        <f t="shared" si="187"/>
        <v>0.90330115729236005</v>
      </c>
      <c r="V331" s="123">
        <f t="shared" si="187"/>
        <v>1.15490360789747E-2</v>
      </c>
      <c r="W331" s="123">
        <f t="shared" si="187"/>
        <v>2.2902565801799099E-2</v>
      </c>
      <c r="X331" s="123">
        <f t="shared" si="187"/>
        <v>2.09511174349722</v>
      </c>
      <c r="Y331" s="123">
        <f t="shared" si="187"/>
        <v>7.0010063686545797E-3</v>
      </c>
      <c r="Z331" s="123">
        <f t="shared" si="187"/>
        <v>1.3616049352929999E-2</v>
      </c>
      <c r="AA331" s="124">
        <f t="shared" si="187"/>
        <v>30991.392243478302</v>
      </c>
      <c r="AB331" s="124">
        <f t="shared" si="187"/>
        <v>396.22889628381898</v>
      </c>
      <c r="AC331" s="124">
        <f t="shared" si="187"/>
        <v>34311.047798084903</v>
      </c>
      <c r="AD331" s="126">
        <f t="shared" si="187"/>
        <v>5.5945070935518298E-3</v>
      </c>
      <c r="AE331" s="126">
        <f t="shared" si="187"/>
        <v>1.6409534320725502E-2</v>
      </c>
      <c r="AF331" s="126">
        <f t="shared" si="187"/>
        <v>2.0870221166060701E-2</v>
      </c>
      <c r="AG331" s="126">
        <f t="shared" si="187"/>
        <v>7.7621964439003798E-3</v>
      </c>
      <c r="AH331" s="126">
        <f t="shared" si="187"/>
        <v>3.0171402540966799E-2</v>
      </c>
      <c r="AI331" s="126">
        <f t="shared" si="187"/>
        <v>1.53244910959757E-2</v>
      </c>
      <c r="AJ331" s="126">
        <f t="shared" si="187"/>
        <v>3.68907682047069E-3</v>
      </c>
      <c r="AK331" s="126">
        <f t="shared" si="187"/>
        <v>1.5449955391484501E-2</v>
      </c>
      <c r="AL331" s="126">
        <f t="shared" si="187"/>
        <v>4.6260395951315501E-3</v>
      </c>
      <c r="AM331" s="118">
        <f t="shared" si="187"/>
        <v>6</v>
      </c>
      <c r="AN331" s="118">
        <f t="shared" si="187"/>
        <v>4</v>
      </c>
      <c r="AO331" s="118">
        <f t="shared" si="187"/>
        <v>191201</v>
      </c>
      <c r="AP331" s="118">
        <f t="shared" si="187"/>
        <v>974731</v>
      </c>
      <c r="AQ331" s="127"/>
      <c r="AR331" s="122">
        <f>AR66</f>
        <v>203</v>
      </c>
      <c r="AS331" s="122">
        <f>AS66</f>
        <v>2.5000000000000001E-2</v>
      </c>
      <c r="AT331" s="127"/>
      <c r="AU331" s="128">
        <f>AU66</f>
        <v>0.89733174062952337</v>
      </c>
      <c r="AV331" s="128">
        <f>AV66</f>
        <v>0.58187422462965366</v>
      </c>
      <c r="AW331" s="241">
        <f>AW66</f>
        <v>7.154544645323754</v>
      </c>
      <c r="AX331" s="129"/>
      <c r="AY331" s="245">
        <f t="shared" ref="AY331:BF331" si="188">AY66</f>
        <v>6.4240141713031367</v>
      </c>
      <c r="AZ331" s="125">
        <f t="shared" si="188"/>
        <v>7.1384745406877252</v>
      </c>
      <c r="BA331" s="125">
        <f t="shared" si="188"/>
        <v>7.2915731912701354</v>
      </c>
      <c r="BB331" s="125">
        <f t="shared" si="188"/>
        <v>7.7508691430173711</v>
      </c>
      <c r="BC331" s="124">
        <f t="shared" si="188"/>
        <v>14687.670026526332</v>
      </c>
      <c r="BD331" s="124">
        <f t="shared" si="188"/>
        <v>12293</v>
      </c>
      <c r="BE331" s="124">
        <f t="shared" si="188"/>
        <v>9951</v>
      </c>
      <c r="BF331" s="125">
        <f t="shared" si="188"/>
        <v>8.6355203245215968</v>
      </c>
      <c r="BH331" s="115" t="str">
        <f t="shared" ref="BH331:BN331" si="189">BH66</f>
        <v>ND70-6-02</v>
      </c>
      <c r="BI331" s="115">
        <f t="shared" si="189"/>
        <v>50.39</v>
      </c>
      <c r="BJ331" s="115">
        <f t="shared" si="189"/>
        <v>6.42</v>
      </c>
      <c r="BK331" s="115">
        <f t="shared" si="189"/>
        <v>15847</v>
      </c>
      <c r="BL331" s="115">
        <f t="shared" si="189"/>
        <v>12293</v>
      </c>
      <c r="BM331" s="107">
        <f t="shared" si="189"/>
        <v>9951</v>
      </c>
      <c r="BN331" s="115">
        <f t="shared" si="189"/>
        <v>9.41</v>
      </c>
    </row>
    <row r="332" spans="1:66" s="118" customFormat="1" x14ac:dyDescent="0.2">
      <c r="A332" s="118" t="str">
        <f t="shared" ref="A332:AP332" si="190">A117</f>
        <v>ND70</v>
      </c>
      <c r="B332" s="118" t="str">
        <f t="shared" si="190"/>
        <v>9_ND70_6-2-01</v>
      </c>
      <c r="C332" s="118" t="str">
        <f t="shared" si="190"/>
        <v>_x-5436y2304.ais</v>
      </c>
      <c r="D332" s="119">
        <f t="shared" si="190"/>
        <v>45747</v>
      </c>
      <c r="E332" s="120">
        <f t="shared" si="190"/>
        <v>0.8520833333333333</v>
      </c>
      <c r="F332" s="122">
        <f t="shared" si="190"/>
        <v>-5436</v>
      </c>
      <c r="G332" s="122">
        <f t="shared" si="190"/>
        <v>2304</v>
      </c>
      <c r="H332" s="118">
        <f t="shared" si="190"/>
        <v>750</v>
      </c>
      <c r="I332" s="118">
        <f t="shared" si="190"/>
        <v>36</v>
      </c>
      <c r="J332" s="118">
        <f t="shared" si="190"/>
        <v>2001</v>
      </c>
      <c r="K332" s="118">
        <f t="shared" si="190"/>
        <v>50</v>
      </c>
      <c r="L332" s="118">
        <f t="shared" si="190"/>
        <v>15</v>
      </c>
      <c r="M332" s="118">
        <f t="shared" si="190"/>
        <v>400</v>
      </c>
      <c r="N332" s="118">
        <f t="shared" si="190"/>
        <v>80</v>
      </c>
      <c r="O332" s="118">
        <f t="shared" si="190"/>
        <v>400</v>
      </c>
      <c r="P332" s="121">
        <f t="shared" si="190"/>
        <v>3.08</v>
      </c>
      <c r="Q332" s="121">
        <f t="shared" si="190"/>
        <v>3.08</v>
      </c>
      <c r="R332" s="122">
        <f t="shared" si="190"/>
        <v>17</v>
      </c>
      <c r="S332" s="122">
        <f t="shared" si="190"/>
        <v>6</v>
      </c>
      <c r="T332" s="122">
        <f t="shared" si="190"/>
        <v>-10</v>
      </c>
      <c r="U332" s="123">
        <f t="shared" si="190"/>
        <v>0.90626403941501499</v>
      </c>
      <c r="V332" s="123">
        <f t="shared" si="190"/>
        <v>1.17389848007898E-2</v>
      </c>
      <c r="W332" s="123">
        <f t="shared" si="190"/>
        <v>2.3159775940439602E-2</v>
      </c>
      <c r="X332" s="123">
        <f t="shared" si="190"/>
        <v>2.1264656959342498</v>
      </c>
      <c r="Y332" s="123">
        <f t="shared" si="190"/>
        <v>7.1630669643167602E-3</v>
      </c>
      <c r="Z332" s="123">
        <f t="shared" si="190"/>
        <v>1.39965706246254E-2</v>
      </c>
      <c r="AA332" s="124">
        <f t="shared" si="190"/>
        <v>30904.111947473099</v>
      </c>
      <c r="AB332" s="124">
        <f t="shared" si="190"/>
        <v>400.32897608890403</v>
      </c>
      <c r="AC332" s="124">
        <f t="shared" si="190"/>
        <v>34100.439523807298</v>
      </c>
      <c r="AD332" s="126">
        <f t="shared" si="190"/>
        <v>4.5369794577942799E-3</v>
      </c>
      <c r="AE332" s="126">
        <f t="shared" si="190"/>
        <v>9.3984360068661704E-3</v>
      </c>
      <c r="AF332" s="126">
        <f t="shared" si="190"/>
        <v>1.91598020145771E-2</v>
      </c>
      <c r="AG332" s="126">
        <f t="shared" si="190"/>
        <v>1.0619235845220299E-2</v>
      </c>
      <c r="AH332" s="126">
        <f t="shared" si="190"/>
        <v>3.1380818654419003E-2</v>
      </c>
      <c r="AI332" s="126">
        <f t="shared" si="190"/>
        <v>1.2328478874660801E-2</v>
      </c>
      <c r="AJ332" s="126">
        <f t="shared" si="190"/>
        <v>5.30633628821522E-3</v>
      </c>
      <c r="AK332" s="126">
        <f t="shared" si="190"/>
        <v>1.1579751579645199E-2</v>
      </c>
      <c r="AL332" s="126">
        <f t="shared" si="190"/>
        <v>2.3092883178792599E-3</v>
      </c>
      <c r="AM332" s="118">
        <f t="shared" si="190"/>
        <v>6</v>
      </c>
      <c r="AN332" s="118">
        <f t="shared" si="190"/>
        <v>4</v>
      </c>
      <c r="AO332" s="118">
        <f t="shared" si="190"/>
        <v>191201</v>
      </c>
      <c r="AP332" s="118">
        <f t="shared" si="190"/>
        <v>974731</v>
      </c>
      <c r="AQ332" s="127"/>
      <c r="AR332" s="122">
        <f>AR117</f>
        <v>187</v>
      </c>
      <c r="AS332" s="122">
        <f>AS117</f>
        <v>0.28000000000000003</v>
      </c>
      <c r="AT332" s="127"/>
      <c r="AU332" s="128">
        <f t="shared" ref="AU332:AW333" si="191">AU117</f>
        <v>0.90078346134007681</v>
      </c>
      <c r="AV332" s="128">
        <f t="shared" si="191"/>
        <v>0.59114979708828086</v>
      </c>
      <c r="AW332" s="241">
        <f t="shared" si="191"/>
        <v>7.1271290776687879</v>
      </c>
      <c r="AX332" s="129"/>
      <c r="AY332" s="245">
        <f t="shared" ref="AY332:BF333" si="192">AY117</f>
        <v>6.4487251023401022</v>
      </c>
      <c r="AZ332" s="125">
        <f t="shared" si="192"/>
        <v>7.1659337503625817</v>
      </c>
      <c r="BA332" s="125">
        <f t="shared" si="192"/>
        <v>7.3196213177959688</v>
      </c>
      <c r="BB332" s="125">
        <f t="shared" si="192"/>
        <v>7.7806840200961354</v>
      </c>
      <c r="BC332" s="124">
        <f t="shared" si="192"/>
        <v>14921.804040051615</v>
      </c>
      <c r="BD332" s="124">
        <f t="shared" si="192"/>
        <v>12577.560647079948</v>
      </c>
      <c r="BE332" s="124">
        <f t="shared" si="192"/>
        <v>10062.755953973096</v>
      </c>
      <c r="BF332" s="125">
        <f t="shared" si="192"/>
        <v>8.7647533806411229</v>
      </c>
      <c r="BH332" s="115" t="str">
        <f t="shared" ref="BH332:BN333" si="193">BH117</f>
        <v>ND70-6-02</v>
      </c>
      <c r="BI332" s="115">
        <f t="shared" si="193"/>
        <v>50.39</v>
      </c>
      <c r="BJ332" s="115">
        <f t="shared" si="193"/>
        <v>6.42</v>
      </c>
      <c r="BK332" s="115">
        <f t="shared" si="193"/>
        <v>15847</v>
      </c>
      <c r="BL332" s="115">
        <f t="shared" si="193"/>
        <v>12293</v>
      </c>
      <c r="BM332" s="107">
        <f t="shared" si="193"/>
        <v>9951</v>
      </c>
      <c r="BN332" s="115">
        <f t="shared" si="193"/>
        <v>9.41</v>
      </c>
    </row>
    <row r="333" spans="1:66" s="118" customFormat="1" x14ac:dyDescent="0.2">
      <c r="A333" s="118" t="str">
        <f t="shared" ref="A333:AP333" si="194">A118</f>
        <v>ND70</v>
      </c>
      <c r="B333" s="118" t="str">
        <f t="shared" si="194"/>
        <v>10_ND70_6-2-02</v>
      </c>
      <c r="C333" s="118" t="str">
        <f t="shared" si="194"/>
        <v>_x-5330y2064.ais</v>
      </c>
      <c r="D333" s="119">
        <f t="shared" si="194"/>
        <v>45747</v>
      </c>
      <c r="E333" s="120">
        <f t="shared" si="194"/>
        <v>0.85902777777777772</v>
      </c>
      <c r="F333" s="122">
        <f t="shared" si="194"/>
        <v>-5330</v>
      </c>
      <c r="G333" s="122">
        <f t="shared" si="194"/>
        <v>2064</v>
      </c>
      <c r="H333" s="118">
        <f t="shared" si="194"/>
        <v>750</v>
      </c>
      <c r="I333" s="118">
        <f t="shared" si="194"/>
        <v>36</v>
      </c>
      <c r="J333" s="118">
        <f t="shared" si="194"/>
        <v>2001</v>
      </c>
      <c r="K333" s="118">
        <f t="shared" si="194"/>
        <v>50</v>
      </c>
      <c r="L333" s="118">
        <f t="shared" si="194"/>
        <v>15</v>
      </c>
      <c r="M333" s="118">
        <f t="shared" si="194"/>
        <v>400</v>
      </c>
      <c r="N333" s="118">
        <f t="shared" si="194"/>
        <v>80</v>
      </c>
      <c r="O333" s="118">
        <f t="shared" si="194"/>
        <v>400</v>
      </c>
      <c r="P333" s="121">
        <f t="shared" si="194"/>
        <v>3.08</v>
      </c>
      <c r="Q333" s="121">
        <f t="shared" si="194"/>
        <v>3.08</v>
      </c>
      <c r="R333" s="122">
        <f t="shared" si="194"/>
        <v>18</v>
      </c>
      <c r="S333" s="122">
        <f t="shared" si="194"/>
        <v>6</v>
      </c>
      <c r="T333" s="122">
        <f t="shared" si="194"/>
        <v>-11</v>
      </c>
      <c r="U333" s="123">
        <f t="shared" si="194"/>
        <v>0.91425727914818</v>
      </c>
      <c r="V333" s="123">
        <f t="shared" si="194"/>
        <v>1.17886799904481E-2</v>
      </c>
      <c r="W333" s="123">
        <f t="shared" si="194"/>
        <v>2.3043224132324298E-2</v>
      </c>
      <c r="X333" s="123">
        <f t="shared" si="194"/>
        <v>2.1312725698591501</v>
      </c>
      <c r="Y333" s="123">
        <f t="shared" si="194"/>
        <v>7.3764965460891398E-3</v>
      </c>
      <c r="Z333" s="123">
        <f t="shared" si="194"/>
        <v>1.3550583729161301E-2</v>
      </c>
      <c r="AA333" s="124">
        <f t="shared" si="194"/>
        <v>30793.056861839599</v>
      </c>
      <c r="AB333" s="124">
        <f t="shared" si="194"/>
        <v>397.07891391614697</v>
      </c>
      <c r="AC333" s="124">
        <f t="shared" si="194"/>
        <v>33680.860653775497</v>
      </c>
      <c r="AD333" s="126">
        <f t="shared" si="194"/>
        <v>3.1130098240758001E-3</v>
      </c>
      <c r="AE333" s="126">
        <f t="shared" si="194"/>
        <v>1.6208754733885101E-2</v>
      </c>
      <c r="AF333" s="126">
        <f t="shared" si="194"/>
        <v>2.35878277835639E-2</v>
      </c>
      <c r="AG333" s="126">
        <f t="shared" si="194"/>
        <v>7.3764601954727903E-3</v>
      </c>
      <c r="AH333" s="126">
        <f t="shared" si="194"/>
        <v>2.5709209232978598E-2</v>
      </c>
      <c r="AI333" s="126">
        <f t="shared" si="194"/>
        <v>8.1550663129422492E-3</v>
      </c>
      <c r="AJ333" s="126">
        <f t="shared" si="194"/>
        <v>4.8270009107833096E-3</v>
      </c>
      <c r="AK333" s="126">
        <f t="shared" si="194"/>
        <v>1.7753773141474301E-2</v>
      </c>
      <c r="AL333" s="126">
        <f t="shared" si="194"/>
        <v>3.4534763729410201E-3</v>
      </c>
      <c r="AM333" s="118">
        <f t="shared" si="194"/>
        <v>6</v>
      </c>
      <c r="AN333" s="118">
        <f t="shared" si="194"/>
        <v>4</v>
      </c>
      <c r="AO333" s="118">
        <f t="shared" si="194"/>
        <v>191201</v>
      </c>
      <c r="AP333" s="118">
        <f t="shared" si="194"/>
        <v>974731</v>
      </c>
      <c r="AQ333" s="127"/>
      <c r="AR333" s="122">
        <f>AR118</f>
        <v>187</v>
      </c>
      <c r="AS333" s="122">
        <f>AS118</f>
        <v>0.28000000000000003</v>
      </c>
      <c r="AT333" s="127"/>
      <c r="AU333" s="128">
        <f t="shared" si="191"/>
        <v>0.90870768346618169</v>
      </c>
      <c r="AV333" s="128">
        <f t="shared" si="191"/>
        <v>0.59365161353123908</v>
      </c>
      <c r="AW333" s="241">
        <f t="shared" si="191"/>
        <v>7.0649782287649439</v>
      </c>
      <c r="AX333" s="129"/>
      <c r="AY333" s="245">
        <f t="shared" si="192"/>
        <v>6.5054547519554591</v>
      </c>
      <c r="AZ333" s="125">
        <f t="shared" si="192"/>
        <v>7.228972708354048</v>
      </c>
      <c r="BA333" s="125">
        <f t="shared" si="192"/>
        <v>7.3840122704394586</v>
      </c>
      <c r="BB333" s="125">
        <f t="shared" si="192"/>
        <v>7.8491309566956957</v>
      </c>
      <c r="BC333" s="124">
        <f t="shared" si="192"/>
        <v>14984.954894352637</v>
      </c>
      <c r="BD333" s="124">
        <f t="shared" si="192"/>
        <v>12952.319604659939</v>
      </c>
      <c r="BE333" s="124">
        <f t="shared" si="192"/>
        <v>10012.115032226928</v>
      </c>
      <c r="BF333" s="125">
        <f t="shared" si="192"/>
        <v>8.7845660983182228</v>
      </c>
      <c r="BH333" s="115" t="str">
        <f t="shared" si="193"/>
        <v>ND70-6-02</v>
      </c>
      <c r="BI333" s="115">
        <f t="shared" si="193"/>
        <v>50.39</v>
      </c>
      <c r="BJ333" s="115">
        <f t="shared" si="193"/>
        <v>6.42</v>
      </c>
      <c r="BK333" s="115">
        <f t="shared" si="193"/>
        <v>15847</v>
      </c>
      <c r="BL333" s="115">
        <f t="shared" si="193"/>
        <v>12293</v>
      </c>
      <c r="BM333" s="107">
        <f t="shared" si="193"/>
        <v>9951</v>
      </c>
      <c r="BN333" s="115">
        <f t="shared" si="193"/>
        <v>9.41</v>
      </c>
    </row>
    <row r="334" spans="1:66" s="118" customFormat="1" x14ac:dyDescent="0.2">
      <c r="A334" s="118" t="str">
        <f t="shared" ref="A334:AP334" si="195">A129</f>
        <v>ND70</v>
      </c>
      <c r="B334" s="118" t="str">
        <f t="shared" si="195"/>
        <v>20_ND70_6-2</v>
      </c>
      <c r="C334" s="118" t="str">
        <f t="shared" si="195"/>
        <v>_x-5531y2388.ais</v>
      </c>
      <c r="D334" s="119">
        <f t="shared" si="195"/>
        <v>45748</v>
      </c>
      <c r="E334" s="120">
        <f t="shared" si="195"/>
        <v>0.35625000000000001</v>
      </c>
      <c r="F334" s="122">
        <f t="shared" si="195"/>
        <v>-5531</v>
      </c>
      <c r="G334" s="122">
        <f t="shared" si="195"/>
        <v>2388</v>
      </c>
      <c r="H334" s="118">
        <f t="shared" si="195"/>
        <v>750</v>
      </c>
      <c r="I334" s="118">
        <f t="shared" si="195"/>
        <v>36</v>
      </c>
      <c r="J334" s="118">
        <f t="shared" si="195"/>
        <v>2001</v>
      </c>
      <c r="K334" s="118">
        <f t="shared" si="195"/>
        <v>50</v>
      </c>
      <c r="L334" s="118">
        <f t="shared" si="195"/>
        <v>15</v>
      </c>
      <c r="M334" s="118">
        <f t="shared" si="195"/>
        <v>400</v>
      </c>
      <c r="N334" s="118">
        <f t="shared" si="195"/>
        <v>80</v>
      </c>
      <c r="O334" s="118">
        <f t="shared" si="195"/>
        <v>400</v>
      </c>
      <c r="P334" s="121">
        <f t="shared" si="195"/>
        <v>3.1</v>
      </c>
      <c r="Q334" s="121">
        <f t="shared" si="195"/>
        <v>3.1</v>
      </c>
      <c r="R334" s="122">
        <f t="shared" si="195"/>
        <v>16</v>
      </c>
      <c r="S334" s="122">
        <f t="shared" si="195"/>
        <v>7</v>
      </c>
      <c r="T334" s="122">
        <f t="shared" si="195"/>
        <v>-15</v>
      </c>
      <c r="U334" s="123">
        <f t="shared" si="195"/>
        <v>0.93017191146192102</v>
      </c>
      <c r="V334" s="123">
        <f t="shared" si="195"/>
        <v>1.1970070088659799E-2</v>
      </c>
      <c r="W334" s="123">
        <f t="shared" si="195"/>
        <v>2.3564973957251E-2</v>
      </c>
      <c r="X334" s="123">
        <f t="shared" si="195"/>
        <v>2.155533109901</v>
      </c>
      <c r="Y334" s="123">
        <f t="shared" si="195"/>
        <v>7.39345536607495E-3</v>
      </c>
      <c r="Z334" s="123">
        <f t="shared" si="195"/>
        <v>1.37323652502119E-2</v>
      </c>
      <c r="AA334" s="124">
        <f t="shared" si="195"/>
        <v>31600.205895859999</v>
      </c>
      <c r="AB334" s="124">
        <f t="shared" si="195"/>
        <v>406.65410223407002</v>
      </c>
      <c r="AC334" s="124">
        <f t="shared" si="195"/>
        <v>33971.597066751201</v>
      </c>
      <c r="AD334" s="126">
        <f t="shared" si="195"/>
        <v>7.5725757174368701E-3</v>
      </c>
      <c r="AE334" s="126">
        <f t="shared" si="195"/>
        <v>8.5049346487147993E-3</v>
      </c>
      <c r="AF334" s="126">
        <f t="shared" si="195"/>
        <v>1.60655115575691E-2</v>
      </c>
      <c r="AG334" s="126">
        <f t="shared" si="195"/>
        <v>1.3493353119395301E-2</v>
      </c>
      <c r="AH334" s="126">
        <f t="shared" si="195"/>
        <v>2.7916326338258701E-2</v>
      </c>
      <c r="AI334" s="126">
        <f t="shared" si="195"/>
        <v>1.34226645051954E-2</v>
      </c>
      <c r="AJ334" s="126">
        <f t="shared" si="195"/>
        <v>8.7521658218036001E-3</v>
      </c>
      <c r="AK334" s="126">
        <f t="shared" si="195"/>
        <v>9.7099781743535795E-3</v>
      </c>
      <c r="AL334" s="126">
        <f t="shared" si="195"/>
        <v>1.66753472318081E-3</v>
      </c>
      <c r="AM334" s="118">
        <f t="shared" si="195"/>
        <v>6</v>
      </c>
      <c r="AN334" s="118">
        <f t="shared" si="195"/>
        <v>4</v>
      </c>
      <c r="AO334" s="118">
        <f t="shared" si="195"/>
        <v>191201</v>
      </c>
      <c r="AP334" s="118">
        <f t="shared" si="195"/>
        <v>974731</v>
      </c>
      <c r="AQ334" s="127"/>
      <c r="AR334" s="122">
        <f>AR129</f>
        <v>187</v>
      </c>
      <c r="AS334" s="122">
        <f>AS129</f>
        <v>0.28000000000000003</v>
      </c>
      <c r="AT334" s="127"/>
      <c r="AU334" s="128">
        <f>AU129</f>
        <v>0.92469028860008584</v>
      </c>
      <c r="AV334" s="128">
        <f>AV129</f>
        <v>0.60277386933969901</v>
      </c>
      <c r="AW334" s="241">
        <f>AW129</f>
        <v>6.9428651724237476</v>
      </c>
      <c r="AX334" s="129"/>
      <c r="AY334" s="245">
        <f t="shared" ref="AY334:BF334" si="196">AY129</f>
        <v>6.6198745113663016</v>
      </c>
      <c r="AZ334" s="125">
        <f t="shared" si="196"/>
        <v>7.3561179041343721</v>
      </c>
      <c r="BA334" s="125">
        <f t="shared" si="196"/>
        <v>7.5138843454418147</v>
      </c>
      <c r="BB334" s="125">
        <f t="shared" si="196"/>
        <v>7.9871836693641463</v>
      </c>
      <c r="BC334" s="124">
        <f t="shared" si="196"/>
        <v>15215.218888770847</v>
      </c>
      <c r="BD334" s="124">
        <f t="shared" si="196"/>
        <v>12982.097434175843</v>
      </c>
      <c r="BE334" s="124">
        <f t="shared" si="196"/>
        <v>10238.811575870859</v>
      </c>
      <c r="BF334" s="125">
        <f t="shared" si="196"/>
        <v>8.8845619039192947</v>
      </c>
      <c r="BH334" s="115" t="str">
        <f t="shared" ref="BH334:BN334" si="197">BH129</f>
        <v>ND70-6-02</v>
      </c>
      <c r="BI334" s="115">
        <f t="shared" si="197"/>
        <v>50.39</v>
      </c>
      <c r="BJ334" s="115">
        <f t="shared" si="197"/>
        <v>6.42</v>
      </c>
      <c r="BK334" s="115">
        <f t="shared" si="197"/>
        <v>15847</v>
      </c>
      <c r="BL334" s="115">
        <f t="shared" si="197"/>
        <v>12293</v>
      </c>
      <c r="BM334" s="107">
        <f t="shared" si="197"/>
        <v>9951</v>
      </c>
      <c r="BN334" s="115">
        <f t="shared" si="197"/>
        <v>9.41</v>
      </c>
    </row>
    <row r="335" spans="1:66" s="118" customFormat="1" x14ac:dyDescent="0.2">
      <c r="A335" s="118" t="str">
        <f t="shared" ref="A335:AP335" si="198">A234</f>
        <v>ND70</v>
      </c>
      <c r="B335" s="118" t="str">
        <f t="shared" si="198"/>
        <v>2_nd70-6-02</v>
      </c>
      <c r="C335" s="118" t="str">
        <f t="shared" si="198"/>
        <v>_x-5212y1591.ais</v>
      </c>
      <c r="D335" s="119">
        <f t="shared" si="198"/>
        <v>45749</v>
      </c>
      <c r="E335" s="120">
        <f t="shared" si="198"/>
        <v>0.38194444444444442</v>
      </c>
      <c r="F335" s="122">
        <f t="shared" si="198"/>
        <v>-5212</v>
      </c>
      <c r="G335" s="122">
        <f t="shared" si="198"/>
        <v>1591</v>
      </c>
      <c r="H335" s="118">
        <f t="shared" si="198"/>
        <v>750</v>
      </c>
      <c r="I335" s="118">
        <f t="shared" si="198"/>
        <v>36</v>
      </c>
      <c r="J335" s="118">
        <f t="shared" si="198"/>
        <v>2001</v>
      </c>
      <c r="K335" s="118">
        <f t="shared" si="198"/>
        <v>50</v>
      </c>
      <c r="L335" s="118">
        <f t="shared" si="198"/>
        <v>15</v>
      </c>
      <c r="M335" s="118">
        <f t="shared" si="198"/>
        <v>400</v>
      </c>
      <c r="N335" s="118">
        <f t="shared" si="198"/>
        <v>80</v>
      </c>
      <c r="O335" s="118">
        <f t="shared" si="198"/>
        <v>400</v>
      </c>
      <c r="P335" s="121">
        <f t="shared" si="198"/>
        <v>3.09</v>
      </c>
      <c r="Q335" s="121">
        <f t="shared" si="198"/>
        <v>3.09</v>
      </c>
      <c r="R335" s="122">
        <f t="shared" si="198"/>
        <v>-7</v>
      </c>
      <c r="S335" s="122">
        <f t="shared" si="198"/>
        <v>6</v>
      </c>
      <c r="T335" s="122">
        <f t="shared" si="198"/>
        <v>-11</v>
      </c>
      <c r="U335" s="123">
        <f t="shared" si="198"/>
        <v>0.90622041858188995</v>
      </c>
      <c r="V335" s="123">
        <f t="shared" si="198"/>
        <v>1.1544826363958699E-2</v>
      </c>
      <c r="W335" s="123">
        <f t="shared" si="198"/>
        <v>2.3158097717694798E-2</v>
      </c>
      <c r="X335" s="123">
        <f t="shared" si="198"/>
        <v>2.1091866700803399</v>
      </c>
      <c r="Y335" s="123">
        <f t="shared" si="198"/>
        <v>7.0692655618204703E-3</v>
      </c>
      <c r="Z335" s="123">
        <f t="shared" si="198"/>
        <v>1.3863310008077801E-2</v>
      </c>
      <c r="AA335" s="124">
        <f t="shared" si="198"/>
        <v>30976.601267474602</v>
      </c>
      <c r="AB335" s="124">
        <f t="shared" si="198"/>
        <v>394.62886389155102</v>
      </c>
      <c r="AC335" s="124">
        <f t="shared" si="198"/>
        <v>34186.088055404201</v>
      </c>
      <c r="AD335" s="126">
        <f t="shared" si="198"/>
        <v>5.5772214769398603E-3</v>
      </c>
      <c r="AE335" s="126">
        <f t="shared" si="198"/>
        <v>1.34239046418278E-2</v>
      </c>
      <c r="AF335" s="126">
        <f t="shared" si="198"/>
        <v>2.1028110286513801E-2</v>
      </c>
      <c r="AG335" s="126">
        <f t="shared" si="198"/>
        <v>1.2313145549536201E-2</v>
      </c>
      <c r="AH335" s="126">
        <f t="shared" si="198"/>
        <v>3.6226677347263099E-2</v>
      </c>
      <c r="AI335" s="126">
        <f t="shared" si="198"/>
        <v>1.40808100435461E-2</v>
      </c>
      <c r="AJ335" s="126">
        <f t="shared" si="198"/>
        <v>1.6713022334194001E-3</v>
      </c>
      <c r="AK335" s="126">
        <f t="shared" si="198"/>
        <v>1.2385203992362599E-2</v>
      </c>
      <c r="AL335" s="126">
        <f t="shared" si="198"/>
        <v>6.9002787482587901E-3</v>
      </c>
      <c r="AM335" s="118">
        <f t="shared" si="198"/>
        <v>6</v>
      </c>
      <c r="AN335" s="118">
        <f t="shared" si="198"/>
        <v>4</v>
      </c>
      <c r="AO335" s="118">
        <f t="shared" si="198"/>
        <v>191201</v>
      </c>
      <c r="AP335" s="118">
        <f t="shared" si="198"/>
        <v>974731</v>
      </c>
      <c r="AQ335" s="127"/>
      <c r="AR335" s="122">
        <f>AR234</f>
        <v>187</v>
      </c>
      <c r="AS335" s="122">
        <f>AS234</f>
        <v>0.28000000000000003</v>
      </c>
      <c r="AT335" s="127"/>
      <c r="AU335" s="128">
        <f>AU234</f>
        <v>0.90064710585121555</v>
      </c>
      <c r="AV335" s="128">
        <f>AV234</f>
        <v>0.58126683636017762</v>
      </c>
      <c r="AW335" s="241">
        <f>AW234</f>
        <v>7.1282081053625976</v>
      </c>
      <c r="AX335" s="129"/>
      <c r="AY335" s="245">
        <f t="shared" ref="AY335:BF335" si="199">AY234</f>
        <v>6.4477489309275482</v>
      </c>
      <c r="AZ335" s="125">
        <f t="shared" si="199"/>
        <v>7.1648490119747068</v>
      </c>
      <c r="BA335" s="125">
        <f t="shared" si="199"/>
        <v>7.31851331505624</v>
      </c>
      <c r="BB335" s="125">
        <f t="shared" si="199"/>
        <v>7.7795062243008433</v>
      </c>
      <c r="BC335" s="124">
        <f t="shared" si="199"/>
        <v>14672.338330942592</v>
      </c>
      <c r="BD335" s="124">
        <f t="shared" si="199"/>
        <v>12412.855663229391</v>
      </c>
      <c r="BE335" s="124">
        <f t="shared" si="199"/>
        <v>10062.026778269461</v>
      </c>
      <c r="BF335" s="125">
        <f t="shared" si="199"/>
        <v>8.693533609470208</v>
      </c>
      <c r="BH335" s="115" t="str">
        <f t="shared" ref="BH335:BN335" si="200">BH234</f>
        <v>ND70-6-02</v>
      </c>
      <c r="BI335" s="115">
        <f t="shared" si="200"/>
        <v>50.39</v>
      </c>
      <c r="BJ335" s="115">
        <f t="shared" si="200"/>
        <v>6.42</v>
      </c>
      <c r="BK335" s="115">
        <f t="shared" si="200"/>
        <v>15847</v>
      </c>
      <c r="BL335" s="115">
        <f t="shared" si="200"/>
        <v>12293</v>
      </c>
      <c r="BM335" s="107">
        <f t="shared" si="200"/>
        <v>9951</v>
      </c>
      <c r="BN335" s="115">
        <f t="shared" si="200"/>
        <v>9.41</v>
      </c>
    </row>
    <row r="336" spans="1:66" s="118" customFormat="1" x14ac:dyDescent="0.2">
      <c r="B336" s="118" t="s">
        <v>783</v>
      </c>
      <c r="D336" s="119"/>
      <c r="E336" s="120"/>
      <c r="F336" s="122"/>
      <c r="G336" s="122"/>
      <c r="P336" s="121"/>
      <c r="Q336" s="121"/>
      <c r="R336" s="122"/>
      <c r="S336" s="122"/>
      <c r="T336" s="122"/>
      <c r="U336" s="123"/>
      <c r="V336" s="123"/>
      <c r="W336" s="123"/>
      <c r="X336" s="123"/>
      <c r="Y336" s="123"/>
      <c r="Z336" s="123"/>
      <c r="AA336" s="124"/>
      <c r="AB336" s="124"/>
      <c r="AC336" s="124"/>
      <c r="AD336" s="126"/>
      <c r="AE336" s="126"/>
      <c r="AF336" s="126"/>
      <c r="AG336" s="126"/>
      <c r="AH336" s="126"/>
      <c r="AI336" s="126"/>
      <c r="AJ336" s="126"/>
      <c r="AK336" s="126"/>
      <c r="AL336" s="126"/>
      <c r="AQ336" s="127"/>
      <c r="AR336" s="122"/>
      <c r="AS336" s="122"/>
      <c r="AT336" s="127"/>
      <c r="AU336" s="128"/>
      <c r="AV336" s="128"/>
      <c r="AW336" s="128"/>
      <c r="AX336" s="129"/>
      <c r="AY336" s="253">
        <f>STDEV(AY331:AY335)/AVERAGE(AY331:AY335)</f>
        <v>1.2169664462674295E-2</v>
      </c>
      <c r="AZ336" s="220">
        <f>STDEV(AZ331:AZ335)/AVERAGE(AZ331:AZ335)</f>
        <v>1.2169664462674288E-2</v>
      </c>
      <c r="BA336" s="220">
        <f t="shared" ref="BA336:BF336" si="201">STDEV(BA331:BA335)/AVERAGE(BA331:BA335)</f>
        <v>1.2169664462674314E-2</v>
      </c>
      <c r="BB336" s="220">
        <f t="shared" si="201"/>
        <v>1.2169664462674297E-2</v>
      </c>
      <c r="BC336" s="220">
        <f t="shared" si="201"/>
        <v>1.5156618738843922E-2</v>
      </c>
      <c r="BD336" s="220">
        <f t="shared" si="201"/>
        <v>2.470941304293969E-2</v>
      </c>
      <c r="BE336" s="220">
        <f t="shared" si="201"/>
        <v>1.0656108169548388E-2</v>
      </c>
      <c r="BF336" s="220">
        <f t="shared" si="201"/>
        <v>1.080571578262254E-2</v>
      </c>
      <c r="BH336" s="115"/>
      <c r="BI336" s="115"/>
      <c r="BJ336" s="115"/>
      <c r="BK336" s="115"/>
      <c r="BL336" s="115"/>
      <c r="BM336" s="107"/>
      <c r="BN336" s="115"/>
    </row>
    <row r="337" spans="1:65" x14ac:dyDescent="0.2">
      <c r="D337"/>
      <c r="E337"/>
      <c r="P337"/>
      <c r="Q337"/>
      <c r="R337"/>
      <c r="S337"/>
      <c r="T337"/>
      <c r="U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 s="16"/>
      <c r="AS337" s="16"/>
      <c r="AT337"/>
      <c r="AU337"/>
    </row>
    <row r="338" spans="1:65" s="129" customFormat="1" x14ac:dyDescent="0.2">
      <c r="A338" s="129" t="str">
        <f t="shared" ref="A338:AP338" si="202">A134</f>
        <v>H2O CO2</v>
      </c>
      <c r="B338" s="129" t="str">
        <f t="shared" si="202"/>
        <v>6_rb480</v>
      </c>
      <c r="C338" s="129" t="str">
        <f t="shared" si="202"/>
        <v>_x-1774y1508.ais</v>
      </c>
      <c r="D338" s="130">
        <f t="shared" si="202"/>
        <v>45748</v>
      </c>
      <c r="E338" s="131">
        <f t="shared" si="202"/>
        <v>0.3923611111111111</v>
      </c>
      <c r="F338" s="133">
        <f t="shared" si="202"/>
        <v>-1774</v>
      </c>
      <c r="G338" s="133">
        <f t="shared" si="202"/>
        <v>1508</v>
      </c>
      <c r="H338" s="129">
        <f t="shared" si="202"/>
        <v>750</v>
      </c>
      <c r="I338" s="129">
        <f t="shared" si="202"/>
        <v>36</v>
      </c>
      <c r="J338" s="129">
        <f t="shared" si="202"/>
        <v>2001</v>
      </c>
      <c r="K338" s="129">
        <f t="shared" si="202"/>
        <v>50</v>
      </c>
      <c r="L338" s="129">
        <f t="shared" si="202"/>
        <v>15</v>
      </c>
      <c r="M338" s="129">
        <f t="shared" si="202"/>
        <v>400</v>
      </c>
      <c r="N338" s="129">
        <f t="shared" si="202"/>
        <v>80</v>
      </c>
      <c r="O338" s="129">
        <f t="shared" si="202"/>
        <v>400</v>
      </c>
      <c r="P338" s="132">
        <f t="shared" si="202"/>
        <v>3.11</v>
      </c>
      <c r="Q338" s="132">
        <f t="shared" si="202"/>
        <v>3.11</v>
      </c>
      <c r="R338" s="133">
        <f t="shared" si="202"/>
        <v>-4</v>
      </c>
      <c r="S338" s="133">
        <f t="shared" si="202"/>
        <v>-6</v>
      </c>
      <c r="T338" s="133">
        <f t="shared" si="202"/>
        <v>-15</v>
      </c>
      <c r="U338" s="134">
        <f t="shared" si="202"/>
        <v>3.4978349133378703E-2</v>
      </c>
      <c r="V338" s="134">
        <f t="shared" si="202"/>
        <v>5.6303665737831403E-3</v>
      </c>
      <c r="W338" s="134">
        <f t="shared" si="202"/>
        <v>3.7800510774155399E-6</v>
      </c>
      <c r="X338" s="134">
        <f t="shared" si="202"/>
        <v>7.6363202394086295E-4</v>
      </c>
      <c r="Y338" s="134">
        <f t="shared" si="202"/>
        <v>3.9668803822305296E-6</v>
      </c>
      <c r="Z338" s="134">
        <f t="shared" si="202"/>
        <v>2.9204901276690901E-2</v>
      </c>
      <c r="AA338" s="135">
        <f t="shared" si="202"/>
        <v>2660.2562574984299</v>
      </c>
      <c r="AB338" s="135">
        <f t="shared" si="202"/>
        <v>428.20454771965899</v>
      </c>
      <c r="AC338" s="135">
        <f t="shared" si="202"/>
        <v>76072.646711908397</v>
      </c>
      <c r="AD338" s="136">
        <f t="shared" si="202"/>
        <v>1.1182973831437E-2</v>
      </c>
      <c r="AE338" s="136">
        <f t="shared" si="202"/>
        <v>1.2397992954092101E-2</v>
      </c>
      <c r="AF338" s="136">
        <f t="shared" si="202"/>
        <v>0.31166843232803798</v>
      </c>
      <c r="AG338" s="136">
        <f t="shared" si="202"/>
        <v>2.82209273268056E-2</v>
      </c>
      <c r="AH338" s="136">
        <f t="shared" si="202"/>
        <v>0.191373839828649</v>
      </c>
      <c r="AI338" s="136">
        <f t="shared" si="202"/>
        <v>0.17377205365055801</v>
      </c>
      <c r="AJ338" s="136">
        <f t="shared" si="202"/>
        <v>4.4416792599851797E-3</v>
      </c>
      <c r="AK338" s="136">
        <f t="shared" si="202"/>
        <v>5.8158359024087E-3</v>
      </c>
      <c r="AL338" s="136">
        <f t="shared" si="202"/>
        <v>7.3589495773101902E-3</v>
      </c>
      <c r="AM338" s="129">
        <f t="shared" si="202"/>
        <v>6</v>
      </c>
      <c r="AN338" s="129">
        <f t="shared" si="202"/>
        <v>4</v>
      </c>
      <c r="AO338" s="129">
        <f t="shared" si="202"/>
        <v>191201</v>
      </c>
      <c r="AP338" s="129">
        <f t="shared" si="202"/>
        <v>974731</v>
      </c>
      <c r="AQ338" s="137"/>
      <c r="AR338" s="133">
        <f>AR134</f>
        <v>187</v>
      </c>
      <c r="AS338" s="133">
        <f>AS134</f>
        <v>0.28000000000000003</v>
      </c>
      <c r="AT338" s="137"/>
      <c r="AU338" s="138">
        <f>AU134</f>
        <v>3.2511768216305095E-2</v>
      </c>
      <c r="AV338" s="138">
        <f>AV134</f>
        <v>0.41401539283155564</v>
      </c>
      <c r="AW338" s="138">
        <f>AW134</f>
        <v>0</v>
      </c>
      <c r="AY338" s="245">
        <f t="shared" ref="AY338:BF338" si="203">AY134</f>
        <v>0.23275233706671716</v>
      </c>
      <c r="AZ338" s="139">
        <f t="shared" si="203"/>
        <v>0.25863838219075519</v>
      </c>
      <c r="BA338" s="139">
        <f t="shared" si="203"/>
        <v>0.26418539186019191</v>
      </c>
      <c r="BB338" s="139">
        <f t="shared" si="203"/>
        <v>0.28082642086850207</v>
      </c>
      <c r="BC338" s="135">
        <f t="shared" si="203"/>
        <v>10450.577149525567</v>
      </c>
      <c r="BD338" s="135">
        <f t="shared" si="203"/>
        <v>10.173724425942865</v>
      </c>
      <c r="BE338" s="135">
        <f t="shared" si="203"/>
        <v>2.3989086523085299</v>
      </c>
      <c r="BF338" s="139">
        <f t="shared" si="203"/>
        <v>4.5972583291545273E-3</v>
      </c>
      <c r="BH338" s="137"/>
      <c r="BI338" s="137">
        <f>BI134</f>
        <v>73.599999999999994</v>
      </c>
      <c r="BJ338" s="171">
        <f>BJ134</f>
        <v>0.2</v>
      </c>
      <c r="BK338" s="137">
        <f>BK134</f>
        <v>10380</v>
      </c>
      <c r="BL338" s="137"/>
      <c r="BM338" s="137"/>
    </row>
    <row r="339" spans="1:65" s="129" customFormat="1" x14ac:dyDescent="0.2">
      <c r="A339" s="129" t="str">
        <f t="shared" ref="A339:AP339" si="204">A226</f>
        <v>H2O CO2</v>
      </c>
      <c r="B339" s="129" t="str">
        <f t="shared" si="204"/>
        <v>1_rb480_020425</v>
      </c>
      <c r="C339" s="129" t="str">
        <f t="shared" si="204"/>
        <v>_x-1929y1338.ais</v>
      </c>
      <c r="D339" s="130">
        <f t="shared" si="204"/>
        <v>45749</v>
      </c>
      <c r="E339" s="131">
        <f t="shared" si="204"/>
        <v>0.33055555555555555</v>
      </c>
      <c r="F339" s="133">
        <f t="shared" si="204"/>
        <v>-1929</v>
      </c>
      <c r="G339" s="133">
        <f t="shared" si="204"/>
        <v>1338</v>
      </c>
      <c r="H339" s="129">
        <f t="shared" si="204"/>
        <v>750</v>
      </c>
      <c r="I339" s="129">
        <f t="shared" si="204"/>
        <v>36</v>
      </c>
      <c r="J339" s="129">
        <f t="shared" si="204"/>
        <v>2001</v>
      </c>
      <c r="K339" s="129">
        <f t="shared" si="204"/>
        <v>50</v>
      </c>
      <c r="L339" s="129">
        <f t="shared" si="204"/>
        <v>15</v>
      </c>
      <c r="M339" s="129">
        <f t="shared" si="204"/>
        <v>400</v>
      </c>
      <c r="N339" s="129">
        <f t="shared" si="204"/>
        <v>80</v>
      </c>
      <c r="O339" s="129">
        <f t="shared" si="204"/>
        <v>400</v>
      </c>
      <c r="P339" s="132">
        <f t="shared" si="204"/>
        <v>3.09</v>
      </c>
      <c r="Q339" s="132">
        <f t="shared" si="204"/>
        <v>3.09</v>
      </c>
      <c r="R339" s="133">
        <f t="shared" si="204"/>
        <v>1</v>
      </c>
      <c r="S339" s="133">
        <f t="shared" si="204"/>
        <v>-1</v>
      </c>
      <c r="T339" s="133">
        <f t="shared" si="204"/>
        <v>-11</v>
      </c>
      <c r="U339" s="134">
        <f t="shared" si="204"/>
        <v>3.2581397793933098E-2</v>
      </c>
      <c r="V339" s="134">
        <f t="shared" si="204"/>
        <v>5.56985324501521E-3</v>
      </c>
      <c r="W339" s="134">
        <f t="shared" si="204"/>
        <v>5.2093393000173304E-6</v>
      </c>
      <c r="X339" s="134">
        <f t="shared" si="204"/>
        <v>6.9491042494573396E-4</v>
      </c>
      <c r="Y339" s="134">
        <f t="shared" si="204"/>
        <v>2.8380158089208598E-6</v>
      </c>
      <c r="Z339" s="134">
        <f t="shared" si="204"/>
        <v>2.5355335785668998E-2</v>
      </c>
      <c r="AA339" s="135">
        <f t="shared" si="204"/>
        <v>2521.73019689695</v>
      </c>
      <c r="AB339" s="135">
        <f t="shared" si="204"/>
        <v>430.979607615791</v>
      </c>
      <c r="AC339" s="135">
        <f t="shared" si="204"/>
        <v>77416.637983801396</v>
      </c>
      <c r="AD339" s="136">
        <f t="shared" si="204"/>
        <v>8.7709055581991005E-3</v>
      </c>
      <c r="AE339" s="136">
        <f t="shared" si="204"/>
        <v>1.8472375818447701E-2</v>
      </c>
      <c r="AF339" s="136">
        <f t="shared" si="204"/>
        <v>0.11072981866885299</v>
      </c>
      <c r="AG339" s="136">
        <f t="shared" si="204"/>
        <v>3.1705462299547703E-2</v>
      </c>
      <c r="AH339" s="136">
        <f t="shared" si="204"/>
        <v>0.40314786357867799</v>
      </c>
      <c r="AI339" s="136">
        <f t="shared" si="204"/>
        <v>0.110247111948072</v>
      </c>
      <c r="AJ339" s="136">
        <f t="shared" si="204"/>
        <v>1.0323183224154599E-3</v>
      </c>
      <c r="AK339" s="136">
        <f t="shared" si="204"/>
        <v>9.4273682998110807E-3</v>
      </c>
      <c r="AL339" s="136">
        <f t="shared" si="204"/>
        <v>9.2674958588262104E-3</v>
      </c>
      <c r="AM339" s="129">
        <f t="shared" si="204"/>
        <v>6</v>
      </c>
      <c r="AN339" s="129">
        <f t="shared" si="204"/>
        <v>4</v>
      </c>
      <c r="AO339" s="129">
        <f t="shared" si="204"/>
        <v>191201</v>
      </c>
      <c r="AP339" s="129">
        <f t="shared" si="204"/>
        <v>974731</v>
      </c>
      <c r="AQ339" s="137"/>
      <c r="AR339" s="133">
        <f>AR226</f>
        <v>187</v>
      </c>
      <c r="AS339" s="133">
        <f>AS226</f>
        <v>0.28000000000000003</v>
      </c>
      <c r="AT339" s="137"/>
      <c r="AU339" s="138">
        <f>AU226</f>
        <v>3.0157990035494273E-2</v>
      </c>
      <c r="AV339" s="138">
        <f>AV226</f>
        <v>0.40946612958257106</v>
      </c>
      <c r="AW339" s="138">
        <f>AW226</f>
        <v>0</v>
      </c>
      <c r="AY339" s="245">
        <f t="shared" ref="AY339:BF339" si="205">AY226</f>
        <v>0.21590159647102075</v>
      </c>
      <c r="AZ339" s="139">
        <f t="shared" si="205"/>
        <v>0.23991355071833165</v>
      </c>
      <c r="BA339" s="139">
        <f t="shared" si="205"/>
        <v>0.24505896948561251</v>
      </c>
      <c r="BB339" s="139">
        <f t="shared" si="205"/>
        <v>0.26049522578745526</v>
      </c>
      <c r="BC339" s="135">
        <f t="shared" si="205"/>
        <v>10335.744639961466</v>
      </c>
      <c r="BD339" s="135">
        <f t="shared" si="205"/>
        <v>7.2785634993599428</v>
      </c>
      <c r="BE339" s="135">
        <f t="shared" si="205"/>
        <v>3.3059683225673706</v>
      </c>
      <c r="BF339" s="139">
        <f t="shared" si="205"/>
        <v>4.1835368854901368E-3</v>
      </c>
      <c r="BH339" s="137"/>
      <c r="BI339" s="137">
        <f>BI226</f>
        <v>73.599999999999994</v>
      </c>
      <c r="BJ339" s="171">
        <f>BJ226</f>
        <v>0.2</v>
      </c>
      <c r="BK339" s="137">
        <f>BK226</f>
        <v>10380</v>
      </c>
      <c r="BL339" s="137"/>
      <c r="BM339" s="137"/>
    </row>
    <row r="340" spans="1:65" s="129" customFormat="1" x14ac:dyDescent="0.2">
      <c r="A340" s="129" t="str">
        <f t="shared" ref="A340:AS340" si="206">A278</f>
        <v>H2O CO2</v>
      </c>
      <c r="B340" s="129" t="str">
        <f t="shared" si="206"/>
        <v>2_rb480_020425_pm</v>
      </c>
      <c r="C340" s="129" t="str">
        <f t="shared" si="206"/>
        <v>_x-2051y1314.ais</v>
      </c>
      <c r="D340" s="130">
        <f t="shared" si="206"/>
        <v>45749</v>
      </c>
      <c r="E340" s="131">
        <f t="shared" si="206"/>
        <v>0.67083333333333328</v>
      </c>
      <c r="F340" s="133">
        <f t="shared" si="206"/>
        <v>-2051</v>
      </c>
      <c r="G340" s="133">
        <f t="shared" si="206"/>
        <v>1314</v>
      </c>
      <c r="H340" s="129">
        <f t="shared" si="206"/>
        <v>750</v>
      </c>
      <c r="I340" s="129">
        <f t="shared" si="206"/>
        <v>36</v>
      </c>
      <c r="J340" s="129">
        <f t="shared" si="206"/>
        <v>2001</v>
      </c>
      <c r="K340" s="129">
        <f t="shared" si="206"/>
        <v>50</v>
      </c>
      <c r="L340" s="129">
        <f t="shared" si="206"/>
        <v>15</v>
      </c>
      <c r="M340" s="129">
        <f t="shared" si="206"/>
        <v>400</v>
      </c>
      <c r="N340" s="129">
        <f t="shared" si="206"/>
        <v>80</v>
      </c>
      <c r="O340" s="129">
        <f t="shared" si="206"/>
        <v>400</v>
      </c>
      <c r="P340" s="132">
        <f t="shared" si="206"/>
        <v>3.07</v>
      </c>
      <c r="Q340" s="132">
        <f t="shared" si="206"/>
        <v>3.06</v>
      </c>
      <c r="R340" s="133">
        <f t="shared" si="206"/>
        <v>1</v>
      </c>
      <c r="S340" s="133">
        <f t="shared" si="206"/>
        <v>-1</v>
      </c>
      <c r="T340" s="133">
        <f t="shared" si="206"/>
        <v>-22</v>
      </c>
      <c r="U340" s="134">
        <f t="shared" si="206"/>
        <v>3.2086290791976099E-2</v>
      </c>
      <c r="V340" s="134">
        <f t="shared" si="206"/>
        <v>5.5853698934437901E-3</v>
      </c>
      <c r="W340" s="134">
        <f t="shared" si="206"/>
        <v>6.1025238042315898E-6</v>
      </c>
      <c r="X340" s="134">
        <f t="shared" si="206"/>
        <v>6.7812802173970201E-4</v>
      </c>
      <c r="Y340" s="134">
        <f t="shared" si="206"/>
        <v>5.4687941753711298E-6</v>
      </c>
      <c r="Z340" s="134">
        <f t="shared" si="206"/>
        <v>2.43664734717675E-2</v>
      </c>
      <c r="AA340" s="135">
        <f t="shared" si="206"/>
        <v>2460.9872085890102</v>
      </c>
      <c r="AB340" s="135">
        <f t="shared" si="206"/>
        <v>428.454552830149</v>
      </c>
      <c r="AC340" s="135">
        <f t="shared" si="206"/>
        <v>76718.212271218203</v>
      </c>
      <c r="AD340" s="136">
        <f t="shared" si="206"/>
        <v>1.2154889794905499E-2</v>
      </c>
      <c r="AE340" s="136">
        <f t="shared" si="206"/>
        <v>5.7460937465860697E-3</v>
      </c>
      <c r="AF340" s="136">
        <f t="shared" si="206"/>
        <v>0.201011128111306</v>
      </c>
      <c r="AG340" s="136">
        <f t="shared" si="206"/>
        <v>2.5829926675525201E-2</v>
      </c>
      <c r="AH340" s="136">
        <f t="shared" si="206"/>
        <v>0.24869104769053499</v>
      </c>
      <c r="AI340" s="136">
        <f t="shared" si="206"/>
        <v>0.18482539372789999</v>
      </c>
      <c r="AJ340" s="136">
        <f t="shared" si="206"/>
        <v>6.24960356563143E-3</v>
      </c>
      <c r="AK340" s="136">
        <f t="shared" si="206"/>
        <v>4.3681096271643901E-3</v>
      </c>
      <c r="AL340" s="136">
        <f t="shared" si="206"/>
        <v>7.50023643901831E-3</v>
      </c>
      <c r="AM340" s="129">
        <f t="shared" si="206"/>
        <v>6</v>
      </c>
      <c r="AN340" s="129">
        <f t="shared" si="206"/>
        <v>4</v>
      </c>
      <c r="AO340" s="129">
        <f t="shared" si="206"/>
        <v>191201</v>
      </c>
      <c r="AP340" s="129">
        <f t="shared" si="206"/>
        <v>974731</v>
      </c>
      <c r="AQ340" s="137">
        <f t="shared" si="206"/>
        <v>0</v>
      </c>
      <c r="AR340" s="133">
        <f t="shared" si="206"/>
        <v>83</v>
      </c>
      <c r="AS340" s="133">
        <f t="shared" si="206"/>
        <v>0.9</v>
      </c>
      <c r="AT340" s="137"/>
      <c r="AU340" s="138">
        <f>AU278</f>
        <v>3.099638453751016E-2</v>
      </c>
      <c r="AV340" s="138">
        <f>AV278</f>
        <v>0.41017659505739795</v>
      </c>
      <c r="AW340" s="138">
        <f>AW278</f>
        <v>6.4523654285541188</v>
      </c>
      <c r="AY340" s="245">
        <f t="shared" ref="AY340:BF340" si="207">AY278</f>
        <v>0.22190367788442783</v>
      </c>
      <c r="AZ340" s="139">
        <f t="shared" si="207"/>
        <v>0.24658316635400979</v>
      </c>
      <c r="BA340" s="139">
        <f t="shared" si="207"/>
        <v>0.25187162816892017</v>
      </c>
      <c r="BB340" s="139">
        <f t="shared" si="207"/>
        <v>0.26773701361365149</v>
      </c>
      <c r="BC340" s="135">
        <f t="shared" si="207"/>
        <v>10353.678210512968</v>
      </c>
      <c r="BD340" s="135">
        <f t="shared" si="207"/>
        <v>14.025632114256682</v>
      </c>
      <c r="BE340" s="135">
        <f t="shared" si="207"/>
        <v>3.8728040587480725</v>
      </c>
      <c r="BF340" s="139">
        <f t="shared" si="207"/>
        <v>4.0825025646349196E-3</v>
      </c>
      <c r="BH340" s="137"/>
      <c r="BI340" s="137">
        <f>BI278</f>
        <v>73.599999999999994</v>
      </c>
      <c r="BJ340" s="171">
        <f>BJ278</f>
        <v>0.2</v>
      </c>
      <c r="BK340" s="137">
        <f>BK278</f>
        <v>10380</v>
      </c>
      <c r="BL340" s="137"/>
      <c r="BM340" s="137"/>
    </row>
    <row r="341" spans="1:65" s="129" customFormat="1" x14ac:dyDescent="0.2">
      <c r="D341" s="130"/>
      <c r="E341" s="131"/>
      <c r="F341" s="133"/>
      <c r="G341" s="133"/>
      <c r="P341" s="132"/>
      <c r="Q341" s="132"/>
      <c r="R341" s="133"/>
      <c r="S341" s="133"/>
      <c r="T341" s="133"/>
      <c r="U341" s="134"/>
      <c r="V341" s="134"/>
      <c r="W341" s="134"/>
      <c r="X341" s="134"/>
      <c r="Y341" s="134"/>
      <c r="Z341" s="134"/>
      <c r="AA341" s="135"/>
      <c r="AB341" s="135"/>
      <c r="AC341" s="135"/>
      <c r="AD341" s="136"/>
      <c r="AE341" s="136"/>
      <c r="AF341" s="136"/>
      <c r="AG341" s="136"/>
      <c r="AH341" s="136"/>
      <c r="AI341" s="136"/>
      <c r="AJ341" s="136"/>
      <c r="AK341" s="136"/>
      <c r="AL341" s="136"/>
      <c r="AQ341" s="137"/>
      <c r="AR341" s="133"/>
      <c r="AS341" s="133"/>
      <c r="AT341" s="137"/>
      <c r="AU341" s="138"/>
      <c r="AV341" s="138"/>
      <c r="AW341" s="138"/>
      <c r="AY341" s="245"/>
      <c r="AZ341" s="139"/>
      <c r="BA341" s="139"/>
      <c r="BB341" s="139"/>
      <c r="BC341" s="135"/>
      <c r="BD341" s="135"/>
      <c r="BE341" s="135"/>
      <c r="BF341" s="139"/>
      <c r="BH341" s="137"/>
      <c r="BI341" s="137"/>
      <c r="BJ341" s="171"/>
      <c r="BK341" s="137"/>
      <c r="BL341" s="137"/>
      <c r="BM341" s="137"/>
    </row>
    <row r="342" spans="1:65" s="129" customFormat="1" x14ac:dyDescent="0.2">
      <c r="A342" s="129" t="str">
        <f t="shared" ref="A342:AP342" si="208">A133</f>
        <v>H2O CO2</v>
      </c>
      <c r="B342" s="129" t="str">
        <f t="shared" si="208"/>
        <v>5_siss59_010425</v>
      </c>
      <c r="C342" s="129" t="str">
        <f t="shared" si="208"/>
        <v>_x-2060y-737.ais</v>
      </c>
      <c r="D342" s="130">
        <f t="shared" si="208"/>
        <v>45748</v>
      </c>
      <c r="E342" s="131">
        <f t="shared" si="208"/>
        <v>0.38611111111111113</v>
      </c>
      <c r="F342" s="133">
        <f t="shared" si="208"/>
        <v>-2060</v>
      </c>
      <c r="G342" s="133">
        <f t="shared" si="208"/>
        <v>-737</v>
      </c>
      <c r="H342" s="129">
        <f t="shared" si="208"/>
        <v>750</v>
      </c>
      <c r="I342" s="129">
        <f t="shared" si="208"/>
        <v>36</v>
      </c>
      <c r="J342" s="129">
        <f t="shared" si="208"/>
        <v>2001</v>
      </c>
      <c r="K342" s="129">
        <f t="shared" si="208"/>
        <v>50</v>
      </c>
      <c r="L342" s="129">
        <f t="shared" si="208"/>
        <v>15</v>
      </c>
      <c r="M342" s="129">
        <f t="shared" si="208"/>
        <v>400</v>
      </c>
      <c r="N342" s="129">
        <f t="shared" si="208"/>
        <v>80</v>
      </c>
      <c r="O342" s="129">
        <f t="shared" si="208"/>
        <v>400</v>
      </c>
      <c r="P342" s="132">
        <f t="shared" si="208"/>
        <v>3.11</v>
      </c>
      <c r="Q342" s="132">
        <f t="shared" si="208"/>
        <v>3.11</v>
      </c>
      <c r="R342" s="133">
        <f t="shared" si="208"/>
        <v>1</v>
      </c>
      <c r="S342" s="133">
        <f t="shared" si="208"/>
        <v>4</v>
      </c>
      <c r="T342" s="133">
        <f t="shared" si="208"/>
        <v>-16</v>
      </c>
      <c r="U342" s="134">
        <f t="shared" si="208"/>
        <v>0.41316214080531899</v>
      </c>
      <c r="V342" s="134">
        <f t="shared" si="208"/>
        <v>8.9880354866884901E-5</v>
      </c>
      <c r="W342" s="134">
        <f t="shared" si="208"/>
        <v>3.87373574403176E-4</v>
      </c>
      <c r="X342" s="134">
        <f t="shared" si="208"/>
        <v>3.2869152392317001E-3</v>
      </c>
      <c r="Y342" s="134">
        <f t="shared" si="208"/>
        <v>6.2528414842743797E-5</v>
      </c>
      <c r="Z342" s="134">
        <f t="shared" si="208"/>
        <v>2.5852902312112298E-2</v>
      </c>
      <c r="AA342" s="135">
        <f t="shared" si="208"/>
        <v>31658.558154484599</v>
      </c>
      <c r="AB342" s="135">
        <f t="shared" si="208"/>
        <v>6.9000012004442102</v>
      </c>
      <c r="AC342" s="135">
        <f t="shared" si="208"/>
        <v>76675.551611381903</v>
      </c>
      <c r="AD342" s="136">
        <f t="shared" si="208"/>
        <v>1.2070689171724699E-2</v>
      </c>
      <c r="AE342" s="136">
        <f t="shared" si="208"/>
        <v>6.55591919410419E-2</v>
      </c>
      <c r="AF342" s="136">
        <f t="shared" si="208"/>
        <v>3.05804466764357E-2</v>
      </c>
      <c r="AG342" s="136">
        <f t="shared" si="208"/>
        <v>8.1016268745703404E-3</v>
      </c>
      <c r="AH342" s="136">
        <f t="shared" si="208"/>
        <v>5.7588247326456003E-2</v>
      </c>
      <c r="AI342" s="136">
        <f t="shared" si="208"/>
        <v>8.7295107243352807E-2</v>
      </c>
      <c r="AJ342" s="136">
        <f t="shared" si="208"/>
        <v>7.3324764646168399E-3</v>
      </c>
      <c r="AK342" s="136">
        <f t="shared" si="208"/>
        <v>7.4606028336610397E-2</v>
      </c>
      <c r="AL342" s="136">
        <f t="shared" si="208"/>
        <v>1.8611961121127799E-2</v>
      </c>
      <c r="AM342" s="129">
        <f t="shared" si="208"/>
        <v>6</v>
      </c>
      <c r="AN342" s="129">
        <f t="shared" si="208"/>
        <v>4</v>
      </c>
      <c r="AO342" s="129">
        <f t="shared" si="208"/>
        <v>191201</v>
      </c>
      <c r="AP342" s="129">
        <f t="shared" si="208"/>
        <v>974731</v>
      </c>
      <c r="AQ342" s="137"/>
      <c r="AR342" s="133">
        <f>AR133</f>
        <v>187</v>
      </c>
      <c r="AS342" s="133">
        <f>AS133</f>
        <v>0.28000000000000003</v>
      </c>
      <c r="AT342" s="137"/>
      <c r="AU342" s="138">
        <f>AU133</f>
        <v>0.41045101721593463</v>
      </c>
      <c r="AV342" s="138">
        <f>AV133</f>
        <v>6.4200814851648053E-3</v>
      </c>
      <c r="AW342" s="138">
        <f>AW133</f>
        <v>8.4053878667450981</v>
      </c>
      <c r="AY342" s="245">
        <f t="shared" ref="AY342:BF342" si="209">AY133</f>
        <v>2.9384262606950067</v>
      </c>
      <c r="AZ342" s="139">
        <f t="shared" si="209"/>
        <v>3.2652295733345955</v>
      </c>
      <c r="BA342" s="139">
        <f t="shared" si="209"/>
        <v>3.3352588546145068</v>
      </c>
      <c r="BB342" s="139">
        <f t="shared" si="209"/>
        <v>3.5453466984542428</v>
      </c>
      <c r="BC342" s="135">
        <f t="shared" si="209"/>
        <v>162.0557062095825</v>
      </c>
      <c r="BD342" s="135">
        <f t="shared" si="209"/>
        <v>162.02045619728668</v>
      </c>
      <c r="BE342" s="135">
        <f t="shared" si="209"/>
        <v>248.37484000824804</v>
      </c>
      <c r="BF342" s="139">
        <f t="shared" si="209"/>
        <v>1.9992396076953536E-2</v>
      </c>
      <c r="BH342" s="137"/>
      <c r="BI342" s="137">
        <f>BI133</f>
        <v>74.36</v>
      </c>
      <c r="BJ342" s="171">
        <f>BJ133</f>
        <v>3.45</v>
      </c>
      <c r="BK342" s="172">
        <f>BK133</f>
        <v>163.11444652908068</v>
      </c>
      <c r="BL342" s="137"/>
      <c r="BM342" s="137"/>
    </row>
    <row r="343" spans="1:65" s="129" customFormat="1" x14ac:dyDescent="0.2">
      <c r="A343" s="129" t="str">
        <f t="shared" ref="A343:AP343" si="210">A228</f>
        <v>H2O CO2</v>
      </c>
      <c r="B343" s="129" t="str">
        <f t="shared" si="210"/>
        <v>3_siss59</v>
      </c>
      <c r="C343" s="129" t="str">
        <f t="shared" si="210"/>
        <v>_x-2008y-740.ais</v>
      </c>
      <c r="D343" s="130">
        <f t="shared" si="210"/>
        <v>45749</v>
      </c>
      <c r="E343" s="131">
        <f t="shared" si="210"/>
        <v>0.34375</v>
      </c>
      <c r="F343" s="133">
        <f t="shared" si="210"/>
        <v>-2008</v>
      </c>
      <c r="G343" s="133">
        <f t="shared" si="210"/>
        <v>-740</v>
      </c>
      <c r="H343" s="129">
        <f t="shared" si="210"/>
        <v>750</v>
      </c>
      <c r="I343" s="129">
        <f t="shared" si="210"/>
        <v>36</v>
      </c>
      <c r="J343" s="129">
        <f t="shared" si="210"/>
        <v>2001</v>
      </c>
      <c r="K343" s="129">
        <f t="shared" si="210"/>
        <v>50</v>
      </c>
      <c r="L343" s="129">
        <f t="shared" si="210"/>
        <v>15</v>
      </c>
      <c r="M343" s="129">
        <f t="shared" si="210"/>
        <v>400</v>
      </c>
      <c r="N343" s="129">
        <f t="shared" si="210"/>
        <v>80</v>
      </c>
      <c r="O343" s="129">
        <f t="shared" si="210"/>
        <v>400</v>
      </c>
      <c r="P343" s="132">
        <f t="shared" si="210"/>
        <v>3.09</v>
      </c>
      <c r="Q343" s="132">
        <f t="shared" si="210"/>
        <v>3.09</v>
      </c>
      <c r="R343" s="133">
        <f t="shared" si="210"/>
        <v>4</v>
      </c>
      <c r="S343" s="133">
        <f t="shared" si="210"/>
        <v>6</v>
      </c>
      <c r="T343" s="133">
        <f t="shared" si="210"/>
        <v>-11</v>
      </c>
      <c r="U343" s="134">
        <f t="shared" si="210"/>
        <v>0.41327857712009802</v>
      </c>
      <c r="V343" s="134">
        <f t="shared" si="210"/>
        <v>8.3930300951662494E-5</v>
      </c>
      <c r="W343" s="134">
        <f t="shared" si="210"/>
        <v>3.9087940445405099E-4</v>
      </c>
      <c r="X343" s="134">
        <f t="shared" si="210"/>
        <v>3.31894434310928E-3</v>
      </c>
      <c r="Y343" s="134">
        <f t="shared" si="210"/>
        <v>7.1466521465457901E-5</v>
      </c>
      <c r="Z343" s="134">
        <f t="shared" si="210"/>
        <v>1.96196785221887E-2</v>
      </c>
      <c r="AA343" s="135">
        <f t="shared" si="210"/>
        <v>31865.4385275926</v>
      </c>
      <c r="AB343" s="135">
        <f t="shared" si="210"/>
        <v>6.4750010466221699</v>
      </c>
      <c r="AC343" s="135">
        <f t="shared" si="210"/>
        <v>77157.015605848501</v>
      </c>
      <c r="AD343" s="136">
        <f t="shared" si="210"/>
        <v>1.2234614452820701E-2</v>
      </c>
      <c r="AE343" s="136">
        <f t="shared" si="210"/>
        <v>4.3904589211198497E-2</v>
      </c>
      <c r="AF343" s="136">
        <f t="shared" si="210"/>
        <v>5.0236466305348101E-2</v>
      </c>
      <c r="AG343" s="136">
        <f t="shared" si="210"/>
        <v>1.6567612638200498E-2</v>
      </c>
      <c r="AH343" s="136">
        <f t="shared" si="210"/>
        <v>5.9108593774730801E-2</v>
      </c>
      <c r="AI343" s="136">
        <f t="shared" si="210"/>
        <v>7.4708099661021196E-2</v>
      </c>
      <c r="AJ343" s="136">
        <f t="shared" si="210"/>
        <v>7.13724427387791E-3</v>
      </c>
      <c r="AK343" s="136">
        <f t="shared" si="210"/>
        <v>4.6918221537737302E-2</v>
      </c>
      <c r="AL343" s="136">
        <f t="shared" si="210"/>
        <v>1.89467291144069E-2</v>
      </c>
      <c r="AM343" s="129">
        <f t="shared" si="210"/>
        <v>6</v>
      </c>
      <c r="AN343" s="129">
        <f t="shared" si="210"/>
        <v>4</v>
      </c>
      <c r="AO343" s="129">
        <f t="shared" si="210"/>
        <v>191201</v>
      </c>
      <c r="AP343" s="129">
        <f t="shared" si="210"/>
        <v>974731</v>
      </c>
      <c r="AQ343" s="137"/>
      <c r="AR343" s="133">
        <f>AR228</f>
        <v>187</v>
      </c>
      <c r="AS343" s="133">
        <f>AS228</f>
        <v>0.28000000000000003</v>
      </c>
      <c r="AT343" s="137"/>
      <c r="AU343" s="138">
        <f>AU228</f>
        <v>0.41057107093695538</v>
      </c>
      <c r="AV343" s="138">
        <f>AV228</f>
        <v>5.9704263340105979E-3</v>
      </c>
      <c r="AW343" s="138">
        <f>AW228</f>
        <v>8.4029300752408815</v>
      </c>
      <c r="AY343" s="245">
        <f t="shared" ref="AY343:BF343" si="211">AY228</f>
        <v>2.9392857274565567</v>
      </c>
      <c r="AZ343" s="139">
        <f t="shared" si="211"/>
        <v>3.2661846275160293</v>
      </c>
      <c r="BA343" s="139">
        <f t="shared" si="211"/>
        <v>3.3362343918144872</v>
      </c>
      <c r="BB343" s="139">
        <f t="shared" si="211"/>
        <v>3.5463836847098626</v>
      </c>
      <c r="BC343" s="135">
        <f t="shared" si="211"/>
        <v>150.7055102285106</v>
      </c>
      <c r="BD343" s="135">
        <f t="shared" si="211"/>
        <v>185.18042460835505</v>
      </c>
      <c r="BE343" s="135">
        <f t="shared" si="211"/>
        <v>250.62269591665313</v>
      </c>
      <c r="BF343" s="139">
        <f t="shared" si="211"/>
        <v>2.0187210510580412E-2</v>
      </c>
      <c r="BH343" s="137"/>
      <c r="BI343" s="137">
        <f>BI228</f>
        <v>74.36</v>
      </c>
      <c r="BJ343" s="171">
        <f>BJ228</f>
        <v>3.45</v>
      </c>
      <c r="BK343" s="172">
        <f>BK228</f>
        <v>163.11444652908068</v>
      </c>
      <c r="BL343" s="137"/>
      <c r="BM343" s="137"/>
    </row>
    <row r="344" spans="1:65" s="129" customFormat="1" x14ac:dyDescent="0.2">
      <c r="A344" s="129" t="str">
        <f t="shared" ref="A344:AS344" si="212">A280</f>
        <v>H2O CO2</v>
      </c>
      <c r="B344" s="129" t="str">
        <f t="shared" si="212"/>
        <v>4_siss59</v>
      </c>
      <c r="C344" s="129" t="str">
        <f t="shared" si="212"/>
        <v>_x-1885y-704.ais</v>
      </c>
      <c r="D344" s="130">
        <f t="shared" si="212"/>
        <v>45749</v>
      </c>
      <c r="E344" s="131">
        <f t="shared" si="212"/>
        <v>0.68402777777777779</v>
      </c>
      <c r="F344" s="133">
        <f t="shared" si="212"/>
        <v>-1885</v>
      </c>
      <c r="G344" s="133">
        <f t="shared" si="212"/>
        <v>-704</v>
      </c>
      <c r="H344" s="129">
        <f t="shared" si="212"/>
        <v>750</v>
      </c>
      <c r="I344" s="129">
        <f t="shared" si="212"/>
        <v>36</v>
      </c>
      <c r="J344" s="129">
        <f t="shared" si="212"/>
        <v>2001</v>
      </c>
      <c r="K344" s="129">
        <f t="shared" si="212"/>
        <v>50</v>
      </c>
      <c r="L344" s="129">
        <f t="shared" si="212"/>
        <v>15</v>
      </c>
      <c r="M344" s="129">
        <f t="shared" si="212"/>
        <v>400</v>
      </c>
      <c r="N344" s="129">
        <f t="shared" si="212"/>
        <v>80</v>
      </c>
      <c r="O344" s="129">
        <f t="shared" si="212"/>
        <v>400</v>
      </c>
      <c r="P344" s="132">
        <f t="shared" si="212"/>
        <v>3.06</v>
      </c>
      <c r="Q344" s="132">
        <f t="shared" si="212"/>
        <v>3.07</v>
      </c>
      <c r="R344" s="133">
        <f t="shared" si="212"/>
        <v>6</v>
      </c>
      <c r="S344" s="133">
        <f t="shared" si="212"/>
        <v>5</v>
      </c>
      <c r="T344" s="133">
        <f t="shared" si="212"/>
        <v>-19</v>
      </c>
      <c r="U344" s="134">
        <f t="shared" si="212"/>
        <v>0.408673044314461</v>
      </c>
      <c r="V344" s="134">
        <f t="shared" si="212"/>
        <v>7.6413525169327895E-5</v>
      </c>
      <c r="W344" s="134">
        <f t="shared" si="212"/>
        <v>3.7097242001272302E-4</v>
      </c>
      <c r="X344" s="134">
        <f t="shared" si="212"/>
        <v>3.24432434102369E-3</v>
      </c>
      <c r="Y344" s="134">
        <f t="shared" si="212"/>
        <v>5.8744153545767997E-5</v>
      </c>
      <c r="Z344" s="134">
        <f t="shared" si="212"/>
        <v>2.1746369182685001E-2</v>
      </c>
      <c r="AA344" s="135">
        <f t="shared" si="212"/>
        <v>31202.507887588399</v>
      </c>
      <c r="AB344" s="135">
        <f t="shared" si="212"/>
        <v>5.8250008438821199</v>
      </c>
      <c r="AC344" s="135">
        <f t="shared" si="212"/>
        <v>76397.743725529101</v>
      </c>
      <c r="AD344" s="136">
        <f t="shared" si="212"/>
        <v>1.13724843160646E-2</v>
      </c>
      <c r="AE344" s="136">
        <f t="shared" si="212"/>
        <v>4.5388913409172497E-2</v>
      </c>
      <c r="AF344" s="136">
        <f t="shared" si="212"/>
        <v>3.1250019600427198E-2</v>
      </c>
      <c r="AG344" s="136">
        <f t="shared" si="212"/>
        <v>1.94229881360755E-2</v>
      </c>
      <c r="AH344" s="136">
        <f t="shared" si="212"/>
        <v>5.4820934715067902E-2</v>
      </c>
      <c r="AI344" s="136">
        <f t="shared" si="212"/>
        <v>4.2876958991320997E-2</v>
      </c>
      <c r="AJ344" s="136">
        <f t="shared" si="212"/>
        <v>7.3122191176201098E-3</v>
      </c>
      <c r="AK344" s="136">
        <f t="shared" si="212"/>
        <v>3.0849587760318001E-2</v>
      </c>
      <c r="AL344" s="136">
        <f t="shared" si="212"/>
        <v>1.8287276143140501E-2</v>
      </c>
      <c r="AM344" s="129">
        <f t="shared" si="212"/>
        <v>6</v>
      </c>
      <c r="AN344" s="129">
        <f t="shared" si="212"/>
        <v>4</v>
      </c>
      <c r="AO344" s="129">
        <f t="shared" si="212"/>
        <v>191201</v>
      </c>
      <c r="AP344" s="129">
        <f t="shared" si="212"/>
        <v>974731</v>
      </c>
      <c r="AQ344" s="137">
        <f t="shared" si="212"/>
        <v>0</v>
      </c>
      <c r="AR344" s="133">
        <f t="shared" si="212"/>
        <v>83</v>
      </c>
      <c r="AS344" s="133">
        <f t="shared" si="212"/>
        <v>0.9</v>
      </c>
      <c r="AT344" s="137"/>
      <c r="AU344" s="138">
        <f>AU280</f>
        <v>0.40733543125815497</v>
      </c>
      <c r="AV344" s="138">
        <f>AV280</f>
        <v>4.7936371533011278E-3</v>
      </c>
      <c r="AW344" s="138">
        <f>AW280</f>
        <v>8.4696781454631438</v>
      </c>
      <c r="AY344" s="245">
        <f t="shared" ref="AY344:BF344" si="213">AY280</f>
        <v>2.9161217244366009</v>
      </c>
      <c r="AZ344" s="139">
        <f t="shared" si="213"/>
        <v>3.2404443907405511</v>
      </c>
      <c r="BA344" s="139">
        <f t="shared" si="213"/>
        <v>3.30994210494854</v>
      </c>
      <c r="BB344" s="139">
        <f t="shared" si="213"/>
        <v>3.5184352475725085</v>
      </c>
      <c r="BC344" s="135">
        <f t="shared" si="213"/>
        <v>121.00099601317839</v>
      </c>
      <c r="BD344" s="135">
        <f t="shared" si="213"/>
        <v>152.21487031688744</v>
      </c>
      <c r="BE344" s="135">
        <f t="shared" si="213"/>
        <v>237.85880492775615</v>
      </c>
      <c r="BF344" s="139">
        <f t="shared" si="213"/>
        <v>1.9733340383613913E-2</v>
      </c>
      <c r="BH344" s="137"/>
      <c r="BI344" s="137">
        <f>BI280</f>
        <v>74.36</v>
      </c>
      <c r="BJ344" s="171">
        <f>BJ280</f>
        <v>3.45</v>
      </c>
      <c r="BK344" s="172">
        <f>BK280</f>
        <v>163.11444652908068</v>
      </c>
      <c r="BL344" s="137"/>
      <c r="BM344" s="137"/>
    </row>
    <row r="345" spans="1:65" s="129" customFormat="1" x14ac:dyDescent="0.2">
      <c r="D345" s="130"/>
      <c r="E345" s="131"/>
      <c r="F345" s="133"/>
      <c r="G345" s="133"/>
      <c r="P345" s="132"/>
      <c r="Q345" s="132"/>
      <c r="R345" s="133"/>
      <c r="S345" s="133"/>
      <c r="T345" s="133"/>
      <c r="U345" s="134"/>
      <c r="V345" s="134"/>
      <c r="W345" s="134"/>
      <c r="X345" s="134"/>
      <c r="Y345" s="134"/>
      <c r="Z345" s="134"/>
      <c r="AA345" s="135"/>
      <c r="AB345" s="135"/>
      <c r="AC345" s="135"/>
      <c r="AD345" s="136"/>
      <c r="AE345" s="136"/>
      <c r="AF345" s="136"/>
      <c r="AG345" s="136"/>
      <c r="AH345" s="136"/>
      <c r="AI345" s="136"/>
      <c r="AJ345" s="136"/>
      <c r="AK345" s="136"/>
      <c r="AL345" s="136"/>
      <c r="AQ345" s="137"/>
      <c r="AR345" s="133"/>
      <c r="AS345" s="133"/>
      <c r="AT345" s="137"/>
      <c r="AU345" s="138"/>
      <c r="AV345" s="138"/>
      <c r="AW345" s="138"/>
      <c r="AY345" s="245"/>
      <c r="AZ345" s="139"/>
      <c r="BA345" s="139"/>
      <c r="BB345" s="139"/>
      <c r="BC345" s="135"/>
      <c r="BD345" s="135"/>
      <c r="BE345" s="135"/>
      <c r="BF345" s="139"/>
      <c r="BH345" s="137"/>
      <c r="BI345" s="137"/>
      <c r="BJ345" s="171"/>
      <c r="BK345" s="172"/>
      <c r="BL345" s="137"/>
      <c r="BM345" s="137"/>
    </row>
    <row r="346" spans="1:65" s="129" customFormat="1" x14ac:dyDescent="0.2">
      <c r="A346" s="129" t="str">
        <f t="shared" ref="A346:AP346" si="214">A135</f>
        <v>H2O CO2</v>
      </c>
      <c r="B346" s="129" t="str">
        <f t="shared" si="214"/>
        <v>7_siss51</v>
      </c>
      <c r="C346" s="129" t="str">
        <f t="shared" si="214"/>
        <v>_x297y-4159.ais</v>
      </c>
      <c r="D346" s="130">
        <f t="shared" si="214"/>
        <v>45748</v>
      </c>
      <c r="E346" s="131">
        <f t="shared" si="214"/>
        <v>0.39930555555555558</v>
      </c>
      <c r="F346" s="133">
        <f t="shared" si="214"/>
        <v>297</v>
      </c>
      <c r="G346" s="133">
        <f t="shared" si="214"/>
        <v>-4159</v>
      </c>
      <c r="H346" s="129">
        <f t="shared" si="214"/>
        <v>750</v>
      </c>
      <c r="I346" s="129">
        <f t="shared" si="214"/>
        <v>36</v>
      </c>
      <c r="J346" s="129">
        <f t="shared" si="214"/>
        <v>2001</v>
      </c>
      <c r="K346" s="129">
        <f t="shared" si="214"/>
        <v>50</v>
      </c>
      <c r="L346" s="129">
        <f t="shared" si="214"/>
        <v>15</v>
      </c>
      <c r="M346" s="129">
        <f t="shared" si="214"/>
        <v>400</v>
      </c>
      <c r="N346" s="129">
        <f t="shared" si="214"/>
        <v>80</v>
      </c>
      <c r="O346" s="129">
        <f t="shared" si="214"/>
        <v>400</v>
      </c>
      <c r="P346" s="132">
        <f t="shared" si="214"/>
        <v>3.11</v>
      </c>
      <c r="Q346" s="132">
        <f t="shared" si="214"/>
        <v>3.11</v>
      </c>
      <c r="R346" s="133">
        <f t="shared" si="214"/>
        <v>-3</v>
      </c>
      <c r="S346" s="133">
        <f t="shared" si="214"/>
        <v>10</v>
      </c>
      <c r="T346" s="133">
        <f t="shared" si="214"/>
        <v>-12</v>
      </c>
      <c r="U346" s="134">
        <f t="shared" si="214"/>
        <v>0.56233554122547502</v>
      </c>
      <c r="V346" s="134">
        <f t="shared" si="214"/>
        <v>2.4536814033920801E-4</v>
      </c>
      <c r="W346" s="134">
        <f t="shared" si="214"/>
        <v>4.1101360167585498E-4</v>
      </c>
      <c r="X346" s="134">
        <f t="shared" si="214"/>
        <v>3.2119756570061801E-3</v>
      </c>
      <c r="Y346" s="134">
        <f t="shared" si="214"/>
        <v>6.2801721546016496E-5</v>
      </c>
      <c r="Z346" s="134">
        <f t="shared" si="214"/>
        <v>2.4582217828198E-2</v>
      </c>
      <c r="AA346" s="135">
        <f t="shared" si="214"/>
        <v>42295.481509939898</v>
      </c>
      <c r="AB346" s="135">
        <f t="shared" si="214"/>
        <v>18.4500084517198</v>
      </c>
      <c r="AC346" s="135">
        <f t="shared" si="214"/>
        <v>75253.175034098604</v>
      </c>
      <c r="AD346" s="136">
        <f t="shared" si="214"/>
        <v>1.03547053794241E-2</v>
      </c>
      <c r="AE346" s="136">
        <f t="shared" si="214"/>
        <v>2.47697364662917E-2</v>
      </c>
      <c r="AF346" s="136">
        <f t="shared" si="214"/>
        <v>2.99614969473639E-2</v>
      </c>
      <c r="AG346" s="136">
        <f t="shared" si="214"/>
        <v>1.09694648553055E-2</v>
      </c>
      <c r="AH346" s="136">
        <f t="shared" si="214"/>
        <v>7.8864376922694004E-2</v>
      </c>
      <c r="AI346" s="136">
        <f t="shared" si="214"/>
        <v>7.6340735046043898E-2</v>
      </c>
      <c r="AJ346" s="136">
        <f t="shared" si="214"/>
        <v>6.48770766597707E-3</v>
      </c>
      <c r="AK346" s="136">
        <f t="shared" si="214"/>
        <v>1.96048278292912E-2</v>
      </c>
      <c r="AL346" s="136">
        <f t="shared" si="214"/>
        <v>1.67999204420545E-2</v>
      </c>
      <c r="AM346" s="129">
        <f t="shared" si="214"/>
        <v>6</v>
      </c>
      <c r="AN346" s="129">
        <f t="shared" si="214"/>
        <v>4</v>
      </c>
      <c r="AO346" s="129">
        <f t="shared" si="214"/>
        <v>191201</v>
      </c>
      <c r="AP346" s="129">
        <f t="shared" si="214"/>
        <v>974731</v>
      </c>
      <c r="AQ346" s="137"/>
      <c r="AR346" s="133">
        <f>AR135</f>
        <v>187</v>
      </c>
      <c r="AS346" s="133">
        <f>AS135</f>
        <v>0.28000000000000003</v>
      </c>
      <c r="AT346" s="137"/>
      <c r="AU346" s="138">
        <f>AU135</f>
        <v>0.5595575401417916</v>
      </c>
      <c r="AV346" s="138">
        <f>AV135</f>
        <v>1.7741872292131165E-2</v>
      </c>
      <c r="AW346" s="242">
        <f>AW135</f>
        <v>8.5764546696082444</v>
      </c>
      <c r="AY346" s="245">
        <f t="shared" ref="AY346:BF346" si="215">AY135</f>
        <v>4.0058825568887118</v>
      </c>
      <c r="AZ346" s="139">
        <f t="shared" si="215"/>
        <v>4.4514052869118004</v>
      </c>
      <c r="BA346" s="139">
        <f t="shared" si="215"/>
        <v>4.5468744433453194</v>
      </c>
      <c r="BB346" s="139">
        <f t="shared" si="215"/>
        <v>4.8332819126458766</v>
      </c>
      <c r="BC346" s="135">
        <f t="shared" si="215"/>
        <v>447.84036626721007</v>
      </c>
      <c r="BD346" s="135">
        <f t="shared" si="215"/>
        <v>160.80285200204113</v>
      </c>
      <c r="BE346" s="135">
        <f t="shared" si="215"/>
        <v>260.41354531166678</v>
      </c>
      <c r="BF346" s="139">
        <f t="shared" si="215"/>
        <v>1.9305379974255198E-2</v>
      </c>
      <c r="BH346" s="137"/>
      <c r="BI346" s="137">
        <f>BI135</f>
        <v>73.48</v>
      </c>
      <c r="BJ346" s="171">
        <f>BJ135</f>
        <v>4.7990198780635716</v>
      </c>
      <c r="BK346" s="172">
        <f>BK135</f>
        <v>557.60318949343343</v>
      </c>
      <c r="BL346" s="137"/>
      <c r="BM346" s="137"/>
    </row>
    <row r="347" spans="1:65" s="129" customFormat="1" x14ac:dyDescent="0.2">
      <c r="A347" s="129" t="str">
        <f t="shared" ref="A347:AP347" si="216">A227</f>
        <v>H2O CO2</v>
      </c>
      <c r="B347" s="129" t="str">
        <f t="shared" si="216"/>
        <v>2_siss51</v>
      </c>
      <c r="C347" s="129" t="str">
        <f t="shared" si="216"/>
        <v>_x362y-4041.ais</v>
      </c>
      <c r="D347" s="130">
        <f t="shared" si="216"/>
        <v>45749</v>
      </c>
      <c r="E347" s="131">
        <f t="shared" si="216"/>
        <v>0.33750000000000002</v>
      </c>
      <c r="F347" s="133">
        <f t="shared" si="216"/>
        <v>362</v>
      </c>
      <c r="G347" s="133">
        <f t="shared" si="216"/>
        <v>-4041</v>
      </c>
      <c r="H347" s="129">
        <f t="shared" si="216"/>
        <v>750</v>
      </c>
      <c r="I347" s="129">
        <f t="shared" si="216"/>
        <v>36</v>
      </c>
      <c r="J347" s="129">
        <f t="shared" si="216"/>
        <v>2001</v>
      </c>
      <c r="K347" s="129">
        <f t="shared" si="216"/>
        <v>50</v>
      </c>
      <c r="L347" s="129">
        <f t="shared" si="216"/>
        <v>15</v>
      </c>
      <c r="M347" s="129">
        <f t="shared" si="216"/>
        <v>400</v>
      </c>
      <c r="N347" s="129">
        <f t="shared" si="216"/>
        <v>80</v>
      </c>
      <c r="O347" s="129">
        <f t="shared" si="216"/>
        <v>400</v>
      </c>
      <c r="P347" s="132">
        <f t="shared" si="216"/>
        <v>3.09</v>
      </c>
      <c r="Q347" s="132">
        <f t="shared" si="216"/>
        <v>3.09</v>
      </c>
      <c r="R347" s="133">
        <f t="shared" si="216"/>
        <v>0</v>
      </c>
      <c r="S347" s="133">
        <f t="shared" si="216"/>
        <v>10</v>
      </c>
      <c r="T347" s="133">
        <f t="shared" si="216"/>
        <v>-11</v>
      </c>
      <c r="U347" s="134">
        <f t="shared" si="216"/>
        <v>0.56108055726935802</v>
      </c>
      <c r="V347" s="134">
        <f t="shared" si="216"/>
        <v>2.5208323821619E-4</v>
      </c>
      <c r="W347" s="134">
        <f t="shared" si="216"/>
        <v>4.1372445394555099E-4</v>
      </c>
      <c r="X347" s="134">
        <f t="shared" si="216"/>
        <v>3.2160664537671801E-3</v>
      </c>
      <c r="Y347" s="134">
        <f t="shared" si="216"/>
        <v>6.5937132279209602E-5</v>
      </c>
      <c r="Z347" s="134">
        <f t="shared" si="216"/>
        <v>2.1628651528816299E-2</v>
      </c>
      <c r="AA347" s="135">
        <f t="shared" si="216"/>
        <v>42462.771514537802</v>
      </c>
      <c r="AB347" s="135">
        <f t="shared" si="216"/>
        <v>19.050009033404201</v>
      </c>
      <c r="AC347" s="135">
        <f t="shared" si="216"/>
        <v>75723.195479730406</v>
      </c>
      <c r="AD347" s="136">
        <f t="shared" si="216"/>
        <v>1.0675120335444E-2</v>
      </c>
      <c r="AE347" s="136">
        <f t="shared" si="216"/>
        <v>4.6599923011004601E-2</v>
      </c>
      <c r="AF347" s="136">
        <f t="shared" si="216"/>
        <v>3.5954994326451599E-2</v>
      </c>
      <c r="AG347" s="136">
        <f t="shared" si="216"/>
        <v>6.5472539144702298E-3</v>
      </c>
      <c r="AH347" s="136">
        <f t="shared" si="216"/>
        <v>7.1107173765495801E-2</v>
      </c>
      <c r="AI347" s="136">
        <f t="shared" si="216"/>
        <v>3.8986376743698398E-2</v>
      </c>
      <c r="AJ347" s="136">
        <f t="shared" si="216"/>
        <v>7.2341065178840704E-3</v>
      </c>
      <c r="AK347" s="136">
        <f t="shared" si="216"/>
        <v>3.5181064172308901E-2</v>
      </c>
      <c r="AL347" s="136">
        <f t="shared" si="216"/>
        <v>1.7757657936308902E-2</v>
      </c>
      <c r="AM347" s="129">
        <f t="shared" si="216"/>
        <v>6</v>
      </c>
      <c r="AN347" s="129">
        <f t="shared" si="216"/>
        <v>4</v>
      </c>
      <c r="AO347" s="129">
        <f t="shared" si="216"/>
        <v>191201</v>
      </c>
      <c r="AP347" s="129">
        <f t="shared" si="216"/>
        <v>974731</v>
      </c>
      <c r="AQ347" s="137"/>
      <c r="AR347" s="133">
        <f>AR227</f>
        <v>187</v>
      </c>
      <c r="AS347" s="133">
        <f>AS227</f>
        <v>0.28000000000000003</v>
      </c>
      <c r="AT347" s="137"/>
      <c r="AU347" s="138">
        <f>AU227</f>
        <v>0.55829354858451774</v>
      </c>
      <c r="AV347" s="138">
        <f>AV227</f>
        <v>1.821397334115054E-2</v>
      </c>
      <c r="AW347" s="242">
        <f>AW227</f>
        <v>8.59587199284476</v>
      </c>
      <c r="AY347" s="245">
        <f t="shared" ref="AY347:BF347" si="217">AY227</f>
        <v>3.9968336184541498</v>
      </c>
      <c r="AZ347" s="139">
        <f t="shared" si="217"/>
        <v>4.4413499515851873</v>
      </c>
      <c r="BA347" s="139">
        <f t="shared" si="217"/>
        <v>4.5366034515418372</v>
      </c>
      <c r="BB347" s="139">
        <f t="shared" si="217"/>
        <v>4.8223639514117904</v>
      </c>
      <c r="BC347" s="135">
        <f t="shared" si="217"/>
        <v>459.75714163492262</v>
      </c>
      <c r="BD347" s="135">
        <f t="shared" si="217"/>
        <v>168.83102345472707</v>
      </c>
      <c r="BE347" s="135">
        <f t="shared" si="217"/>
        <v>262.13111049074928</v>
      </c>
      <c r="BF347" s="139">
        <f t="shared" si="217"/>
        <v>1.9329967453832225E-2</v>
      </c>
      <c r="BH347" s="137"/>
      <c r="BI347" s="137">
        <f>BI227</f>
        <v>73.48</v>
      </c>
      <c r="BJ347" s="171">
        <f>BJ227</f>
        <v>4.7990198780635716</v>
      </c>
      <c r="BK347" s="172">
        <f>BK227</f>
        <v>557.60318949343343</v>
      </c>
      <c r="BL347" s="137"/>
      <c r="BM347" s="137"/>
    </row>
    <row r="348" spans="1:65" s="129" customFormat="1" x14ac:dyDescent="0.2">
      <c r="A348" s="129" t="str">
        <f t="shared" ref="A348:AS348" si="218">A279</f>
        <v>H2O CO2</v>
      </c>
      <c r="B348" s="129" t="str">
        <f t="shared" si="218"/>
        <v>3_siss51</v>
      </c>
      <c r="C348" s="129" t="str">
        <f t="shared" si="218"/>
        <v>_x427y-4059.ais</v>
      </c>
      <c r="D348" s="130">
        <f t="shared" si="218"/>
        <v>45749</v>
      </c>
      <c r="E348" s="131">
        <f t="shared" si="218"/>
        <v>0.67708333333333337</v>
      </c>
      <c r="F348" s="133">
        <f t="shared" si="218"/>
        <v>427</v>
      </c>
      <c r="G348" s="133">
        <f t="shared" si="218"/>
        <v>-4059</v>
      </c>
      <c r="H348" s="129">
        <f t="shared" si="218"/>
        <v>750</v>
      </c>
      <c r="I348" s="129">
        <f t="shared" si="218"/>
        <v>36</v>
      </c>
      <c r="J348" s="129">
        <f t="shared" si="218"/>
        <v>2001</v>
      </c>
      <c r="K348" s="129">
        <f t="shared" si="218"/>
        <v>50</v>
      </c>
      <c r="L348" s="129">
        <f t="shared" si="218"/>
        <v>15</v>
      </c>
      <c r="M348" s="129">
        <f t="shared" si="218"/>
        <v>400</v>
      </c>
      <c r="N348" s="129">
        <f t="shared" si="218"/>
        <v>80</v>
      </c>
      <c r="O348" s="129">
        <f t="shared" si="218"/>
        <v>400</v>
      </c>
      <c r="P348" s="132">
        <f t="shared" si="218"/>
        <v>3.06</v>
      </c>
      <c r="Q348" s="132">
        <f t="shared" si="218"/>
        <v>3.06</v>
      </c>
      <c r="R348" s="133">
        <f t="shared" si="218"/>
        <v>1</v>
      </c>
      <c r="S348" s="133">
        <f t="shared" si="218"/>
        <v>10</v>
      </c>
      <c r="T348" s="133">
        <f t="shared" si="218"/>
        <v>-20</v>
      </c>
      <c r="U348" s="134">
        <f t="shared" si="218"/>
        <v>0.56393652537057004</v>
      </c>
      <c r="V348" s="134">
        <f t="shared" si="218"/>
        <v>2.5607946089212301E-4</v>
      </c>
      <c r="W348" s="134">
        <f t="shared" si="218"/>
        <v>4.0481163057387099E-4</v>
      </c>
      <c r="X348" s="134">
        <f t="shared" si="218"/>
        <v>3.30429375846716E-3</v>
      </c>
      <c r="Y348" s="134">
        <f t="shared" si="218"/>
        <v>6.7614225793029002E-5</v>
      </c>
      <c r="Z348" s="134">
        <f t="shared" si="218"/>
        <v>1.8329061680474198E-2</v>
      </c>
      <c r="AA348" s="135">
        <f t="shared" si="218"/>
        <v>42163.202845769098</v>
      </c>
      <c r="AB348" s="135">
        <f t="shared" si="218"/>
        <v>19.175009166766401</v>
      </c>
      <c r="AC348" s="135">
        <f t="shared" si="218"/>
        <v>74816.595091655399</v>
      </c>
      <c r="AD348" s="136">
        <f t="shared" si="218"/>
        <v>1.1579523777801E-2</v>
      </c>
      <c r="AE348" s="136">
        <f t="shared" si="218"/>
        <v>2.8870226353841601E-2</v>
      </c>
      <c r="AF348" s="136">
        <f t="shared" si="218"/>
        <v>5.5040605977956701E-2</v>
      </c>
      <c r="AG348" s="136">
        <f t="shared" si="218"/>
        <v>1.4546724214660099E-2</v>
      </c>
      <c r="AH348" s="136">
        <f t="shared" si="218"/>
        <v>7.2822612561121006E-2</v>
      </c>
      <c r="AI348" s="136">
        <f t="shared" si="218"/>
        <v>0.111107440486228</v>
      </c>
      <c r="AJ348" s="136">
        <f t="shared" si="218"/>
        <v>8.0542692095524199E-3</v>
      </c>
      <c r="AK348" s="136">
        <f t="shared" si="218"/>
        <v>4.2011989022175601E-2</v>
      </c>
      <c r="AL348" s="136">
        <f t="shared" si="218"/>
        <v>1.9570403496923999E-2</v>
      </c>
      <c r="AM348" s="129">
        <f t="shared" si="218"/>
        <v>6</v>
      </c>
      <c r="AN348" s="129">
        <f t="shared" si="218"/>
        <v>4</v>
      </c>
      <c r="AO348" s="129">
        <f t="shared" si="218"/>
        <v>191201</v>
      </c>
      <c r="AP348" s="129">
        <f t="shared" si="218"/>
        <v>974731</v>
      </c>
      <c r="AQ348" s="137">
        <f t="shared" si="218"/>
        <v>0</v>
      </c>
      <c r="AR348" s="133">
        <f t="shared" si="218"/>
        <v>83</v>
      </c>
      <c r="AS348" s="133">
        <f t="shared" si="218"/>
        <v>0.9</v>
      </c>
      <c r="AT348" s="137"/>
      <c r="AU348" s="138">
        <f>AU279</f>
        <v>0.56244477303755935</v>
      </c>
      <c r="AV348" s="138">
        <f>AV279</f>
        <v>1.7948526953531042E-2</v>
      </c>
      <c r="AW348" s="242">
        <f>AW279</f>
        <v>8.5324286189838929</v>
      </c>
      <c r="AY348" s="245">
        <f t="shared" ref="AY348:BF348" si="219">AY279</f>
        <v>4.0265523094433826</v>
      </c>
      <c r="AZ348" s="139">
        <f t="shared" si="219"/>
        <v>4.4743738698630899</v>
      </c>
      <c r="BA348" s="139">
        <f t="shared" si="219"/>
        <v>4.5703356328101696</v>
      </c>
      <c r="BB348" s="139">
        <f t="shared" si="219"/>
        <v>4.8582209216514105</v>
      </c>
      <c r="BC348" s="135">
        <f t="shared" si="219"/>
        <v>453.05674353158673</v>
      </c>
      <c r="BD348" s="135">
        <f t="shared" si="219"/>
        <v>173.12519586684289</v>
      </c>
      <c r="BE348" s="135">
        <f t="shared" si="219"/>
        <v>256.48404693009769</v>
      </c>
      <c r="BF348" s="139">
        <f t="shared" si="219"/>
        <v>1.9860252182990194E-2</v>
      </c>
      <c r="BH348" s="137"/>
      <c r="BI348" s="137">
        <f>BI279</f>
        <v>73.48</v>
      </c>
      <c r="BJ348" s="171">
        <f>BJ279</f>
        <v>4.7990198780635716</v>
      </c>
      <c r="BK348" s="172">
        <f>BK279</f>
        <v>557.60318949343343</v>
      </c>
      <c r="BL348" s="137"/>
      <c r="BM348" s="137"/>
    </row>
    <row r="349" spans="1:65" s="129" customFormat="1" x14ac:dyDescent="0.2">
      <c r="D349" s="130"/>
      <c r="E349" s="131"/>
      <c r="F349" s="133"/>
      <c r="G349" s="133"/>
      <c r="P349" s="132"/>
      <c r="Q349" s="132"/>
      <c r="R349" s="133"/>
      <c r="S349" s="133"/>
      <c r="T349" s="133"/>
      <c r="U349" s="134"/>
      <c r="V349" s="134"/>
      <c r="W349" s="134"/>
      <c r="X349" s="134"/>
      <c r="Y349" s="134"/>
      <c r="Z349" s="134"/>
      <c r="AA349" s="135"/>
      <c r="AB349" s="135"/>
      <c r="AC349" s="135"/>
      <c r="AD349" s="136"/>
      <c r="AE349" s="136"/>
      <c r="AF349" s="136"/>
      <c r="AG349" s="136"/>
      <c r="AH349" s="136"/>
      <c r="AI349" s="136"/>
      <c r="AJ349" s="136"/>
      <c r="AK349" s="136"/>
      <c r="AL349" s="136"/>
      <c r="AQ349" s="137"/>
      <c r="AR349" s="133"/>
      <c r="AS349" s="133"/>
      <c r="AT349" s="137"/>
      <c r="AU349" s="138"/>
      <c r="AV349" s="138"/>
      <c r="AW349" s="242"/>
      <c r="AY349" s="245"/>
      <c r="AZ349" s="139"/>
      <c r="BA349" s="139"/>
      <c r="BB349" s="139"/>
      <c r="BC349" s="135"/>
      <c r="BD349" s="135"/>
      <c r="BE349" s="135"/>
      <c r="BF349" s="139"/>
      <c r="BH349" s="137"/>
      <c r="BI349" s="137"/>
      <c r="BJ349" s="171"/>
      <c r="BK349" s="172"/>
      <c r="BL349" s="137"/>
      <c r="BM349" s="137"/>
    </row>
    <row r="350" spans="1:65" s="129" customFormat="1" x14ac:dyDescent="0.2">
      <c r="A350" s="129" t="str">
        <f t="shared" ref="A350:AP350" si="220">A136</f>
        <v>H2O CO2</v>
      </c>
      <c r="B350" s="129" t="str">
        <f t="shared" si="220"/>
        <v>8_siss48</v>
      </c>
      <c r="C350" s="129" t="str">
        <f t="shared" si="220"/>
        <v>_x-2963y-3491.ais</v>
      </c>
      <c r="D350" s="130">
        <f t="shared" si="220"/>
        <v>45748</v>
      </c>
      <c r="E350" s="131">
        <f t="shared" si="220"/>
        <v>0.40555555555555556</v>
      </c>
      <c r="F350" s="133">
        <f t="shared" si="220"/>
        <v>-2963</v>
      </c>
      <c r="G350" s="133">
        <f t="shared" si="220"/>
        <v>-3491</v>
      </c>
      <c r="H350" s="129">
        <f t="shared" si="220"/>
        <v>750</v>
      </c>
      <c r="I350" s="129">
        <f t="shared" si="220"/>
        <v>36</v>
      </c>
      <c r="J350" s="129">
        <f t="shared" si="220"/>
        <v>2001</v>
      </c>
      <c r="K350" s="129">
        <f t="shared" si="220"/>
        <v>50</v>
      </c>
      <c r="L350" s="129">
        <f t="shared" si="220"/>
        <v>15</v>
      </c>
      <c r="M350" s="129">
        <f t="shared" si="220"/>
        <v>400</v>
      </c>
      <c r="N350" s="129">
        <f t="shared" si="220"/>
        <v>80</v>
      </c>
      <c r="O350" s="129">
        <f t="shared" si="220"/>
        <v>400</v>
      </c>
      <c r="P350" s="132">
        <f t="shared" si="220"/>
        <v>3.11</v>
      </c>
      <c r="Q350" s="132">
        <f t="shared" si="220"/>
        <v>3.11</v>
      </c>
      <c r="R350" s="133">
        <f t="shared" si="220"/>
        <v>-8</v>
      </c>
      <c r="S350" s="133">
        <f t="shared" si="220"/>
        <v>8</v>
      </c>
      <c r="T350" s="133">
        <f t="shared" si="220"/>
        <v>-13</v>
      </c>
      <c r="U350" s="134">
        <f t="shared" si="220"/>
        <v>0.56548483482852496</v>
      </c>
      <c r="V350" s="134">
        <f t="shared" si="220"/>
        <v>2.6217615009162601E-4</v>
      </c>
      <c r="W350" s="134">
        <f t="shared" si="220"/>
        <v>4.0599225009122902E-4</v>
      </c>
      <c r="X350" s="134">
        <f t="shared" si="220"/>
        <v>3.29909038130941E-3</v>
      </c>
      <c r="Y350" s="134">
        <f t="shared" si="220"/>
        <v>6.19959669089113E-5</v>
      </c>
      <c r="Z350" s="134">
        <f t="shared" si="220"/>
        <v>2.15517421512058E-2</v>
      </c>
      <c r="AA350" s="135">
        <f t="shared" si="220"/>
        <v>42785.327434407001</v>
      </c>
      <c r="AB350" s="135">
        <f t="shared" si="220"/>
        <v>19.8500097869528</v>
      </c>
      <c r="AC350" s="135">
        <f t="shared" si="220"/>
        <v>75697.709874174601</v>
      </c>
      <c r="AD350" s="136">
        <f t="shared" si="220"/>
        <v>9.6103307616381192E-3</v>
      </c>
      <c r="AE350" s="136">
        <f t="shared" si="220"/>
        <v>1.05938902374722E-2</v>
      </c>
      <c r="AF350" s="136">
        <f t="shared" si="220"/>
        <v>2.8211762851608799E-2</v>
      </c>
      <c r="AG350" s="136">
        <f t="shared" si="220"/>
        <v>1.04555717708748E-2</v>
      </c>
      <c r="AH350" s="136">
        <f t="shared" si="220"/>
        <v>0.127606043807731</v>
      </c>
      <c r="AI350" s="136">
        <f t="shared" si="220"/>
        <v>8.2776522078395295E-2</v>
      </c>
      <c r="AJ350" s="136">
        <f t="shared" si="220"/>
        <v>7.2139893294393903E-3</v>
      </c>
      <c r="AK350" s="136">
        <f t="shared" si="220"/>
        <v>2.27631374055948E-2</v>
      </c>
      <c r="AL350" s="136">
        <f t="shared" si="220"/>
        <v>1.6726077208197201E-2</v>
      </c>
      <c r="AM350" s="129">
        <f t="shared" si="220"/>
        <v>6</v>
      </c>
      <c r="AN350" s="129">
        <f t="shared" si="220"/>
        <v>4</v>
      </c>
      <c r="AO350" s="129">
        <f t="shared" si="220"/>
        <v>191201</v>
      </c>
      <c r="AP350" s="129">
        <f t="shared" si="220"/>
        <v>974731</v>
      </c>
      <c r="AQ350" s="137"/>
      <c r="AR350" s="133">
        <f>AR136</f>
        <v>187</v>
      </c>
      <c r="AS350" s="133">
        <f>AS136</f>
        <v>0.28000000000000003</v>
      </c>
      <c r="AT350" s="137"/>
      <c r="AU350" s="138">
        <f>AU136</f>
        <v>0.56274261804239933</v>
      </c>
      <c r="AV350" s="138">
        <f>AV136</f>
        <v>1.8978571753996139E-2</v>
      </c>
      <c r="AW350" s="242">
        <f>AW136</f>
        <v>8.719312162103547</v>
      </c>
      <c r="AY350" s="245">
        <f t="shared" ref="AY350:BF350" si="221">AY136</f>
        <v>4.0286845872235064</v>
      </c>
      <c r="AZ350" s="139">
        <f t="shared" si="221"/>
        <v>4.4767432934417428</v>
      </c>
      <c r="BA350" s="139">
        <f t="shared" si="221"/>
        <v>4.5727558733456499</v>
      </c>
      <c r="BB350" s="139">
        <f t="shared" si="221"/>
        <v>4.8607936130573748</v>
      </c>
      <c r="BC350" s="135">
        <f t="shared" si="221"/>
        <v>479.05713588682408</v>
      </c>
      <c r="BD350" s="135">
        <f t="shared" si="221"/>
        <v>158.588507675974</v>
      </c>
      <c r="BE350" s="135">
        <f t="shared" si="221"/>
        <v>256.98702442631276</v>
      </c>
      <c r="BF350" s="139">
        <f t="shared" si="221"/>
        <v>1.9810087727433066E-2</v>
      </c>
      <c r="BH350" s="137"/>
      <c r="BI350" s="137">
        <f>BI136</f>
        <v>73.41</v>
      </c>
      <c r="BJ350" s="171">
        <f>BJ136</f>
        <v>4.9067285536310834</v>
      </c>
      <c r="BK350" s="172">
        <f>BK136</f>
        <v>562.03564727954972</v>
      </c>
      <c r="BL350" s="137"/>
      <c r="BM350" s="137"/>
    </row>
    <row r="351" spans="1:65" s="129" customFormat="1" x14ac:dyDescent="0.2">
      <c r="A351" s="129" t="str">
        <f t="shared" ref="A351:AP351" si="222">A229</f>
        <v>H2O CO2</v>
      </c>
      <c r="B351" s="129" t="str">
        <f t="shared" si="222"/>
        <v>4_siss48</v>
      </c>
      <c r="C351" s="129" t="str">
        <f t="shared" si="222"/>
        <v>_x-3045y-3443.ais</v>
      </c>
      <c r="D351" s="130">
        <f t="shared" si="222"/>
        <v>45749</v>
      </c>
      <c r="E351" s="131">
        <f t="shared" si="222"/>
        <v>0.35069444444444442</v>
      </c>
      <c r="F351" s="133">
        <f t="shared" si="222"/>
        <v>-3045</v>
      </c>
      <c r="G351" s="133">
        <f t="shared" si="222"/>
        <v>-3443</v>
      </c>
      <c r="H351" s="129">
        <f t="shared" si="222"/>
        <v>750</v>
      </c>
      <c r="I351" s="129">
        <f t="shared" si="222"/>
        <v>36</v>
      </c>
      <c r="J351" s="129">
        <f t="shared" si="222"/>
        <v>2001</v>
      </c>
      <c r="K351" s="129">
        <f t="shared" si="222"/>
        <v>50</v>
      </c>
      <c r="L351" s="129">
        <f t="shared" si="222"/>
        <v>15</v>
      </c>
      <c r="M351" s="129">
        <f t="shared" si="222"/>
        <v>400</v>
      </c>
      <c r="N351" s="129">
        <f t="shared" si="222"/>
        <v>80</v>
      </c>
      <c r="O351" s="129">
        <f t="shared" si="222"/>
        <v>400</v>
      </c>
      <c r="P351" s="132">
        <f t="shared" si="222"/>
        <v>3.09</v>
      </c>
      <c r="Q351" s="132">
        <f t="shared" si="222"/>
        <v>3.09</v>
      </c>
      <c r="R351" s="133">
        <f t="shared" si="222"/>
        <v>-5</v>
      </c>
      <c r="S351" s="133">
        <f t="shared" si="222"/>
        <v>8</v>
      </c>
      <c r="T351" s="133">
        <f t="shared" si="222"/>
        <v>-11</v>
      </c>
      <c r="U351" s="134">
        <f t="shared" si="222"/>
        <v>0.56446567378281698</v>
      </c>
      <c r="V351" s="134">
        <f t="shared" si="222"/>
        <v>2.7418763509141301E-4</v>
      </c>
      <c r="W351" s="134">
        <f t="shared" si="222"/>
        <v>4.2382985547396502E-4</v>
      </c>
      <c r="X351" s="134">
        <f t="shared" si="222"/>
        <v>3.3072392796968898E-3</v>
      </c>
      <c r="Y351" s="134">
        <f t="shared" si="222"/>
        <v>5.93848116862423E-5</v>
      </c>
      <c r="Z351" s="134">
        <f t="shared" si="222"/>
        <v>1.86277641548282E-2</v>
      </c>
      <c r="AA351" s="135">
        <f t="shared" si="222"/>
        <v>42763.454455580897</v>
      </c>
      <c r="AB351" s="135">
        <f t="shared" si="222"/>
        <v>20.775010707343501</v>
      </c>
      <c r="AC351" s="135">
        <f t="shared" si="222"/>
        <v>75813.938993449905</v>
      </c>
      <c r="AD351" s="136">
        <f t="shared" si="222"/>
        <v>1.252013425832E-2</v>
      </c>
      <c r="AE351" s="136">
        <f t="shared" si="222"/>
        <v>1.10785258932336E-2</v>
      </c>
      <c r="AF351" s="136">
        <f t="shared" si="222"/>
        <v>2.5038672423280499E-2</v>
      </c>
      <c r="AG351" s="136">
        <f t="shared" si="222"/>
        <v>1.0300438904471999E-2</v>
      </c>
      <c r="AH351" s="136">
        <f t="shared" si="222"/>
        <v>9.0061772959503406E-2</v>
      </c>
      <c r="AI351" s="136">
        <f t="shared" si="222"/>
        <v>8.9269215508499394E-2</v>
      </c>
      <c r="AJ351" s="136">
        <f t="shared" si="222"/>
        <v>7.6411152532371799E-3</v>
      </c>
      <c r="AK351" s="136">
        <f t="shared" si="222"/>
        <v>1.0650561472594499E-2</v>
      </c>
      <c r="AL351" s="136">
        <f t="shared" si="222"/>
        <v>1.95314686366184E-2</v>
      </c>
      <c r="AM351" s="129">
        <f t="shared" si="222"/>
        <v>6</v>
      </c>
      <c r="AN351" s="129">
        <f t="shared" si="222"/>
        <v>4</v>
      </c>
      <c r="AO351" s="129">
        <f t="shared" si="222"/>
        <v>191201</v>
      </c>
      <c r="AP351" s="129">
        <f t="shared" si="222"/>
        <v>974731</v>
      </c>
      <c r="AQ351" s="137"/>
      <c r="AR351" s="133">
        <f>AR229</f>
        <v>187</v>
      </c>
      <c r="AS351" s="133">
        <f>AS229</f>
        <v>0.28000000000000003</v>
      </c>
      <c r="AT351" s="137"/>
      <c r="AU351" s="138">
        <f>AU229</f>
        <v>0.56159137779741763</v>
      </c>
      <c r="AV351" s="138">
        <f>AV229</f>
        <v>1.9845146631361204E-2</v>
      </c>
      <c r="AW351" s="242">
        <f>AW229</f>
        <v>8.737186409227748</v>
      </c>
      <c r="AY351" s="245">
        <f t="shared" ref="AY351:BF351" si="223">AY229</f>
        <v>4.0204428374742456</v>
      </c>
      <c r="AZ351" s="139">
        <f t="shared" si="223"/>
        <v>4.4675849200031177</v>
      </c>
      <c r="BA351" s="139">
        <f t="shared" si="223"/>
        <v>4.5634010805450185</v>
      </c>
      <c r="BB351" s="139">
        <f t="shared" si="223"/>
        <v>4.8508495621707217</v>
      </c>
      <c r="BC351" s="135">
        <f t="shared" si="223"/>
        <v>500.93122020481661</v>
      </c>
      <c r="BD351" s="135">
        <f t="shared" si="223"/>
        <v>151.90905366113748</v>
      </c>
      <c r="BE351" s="135">
        <f t="shared" si="223"/>
        <v>268.27796194832223</v>
      </c>
      <c r="BF351" s="139">
        <f t="shared" si="223"/>
        <v>1.9859019515677631E-2</v>
      </c>
      <c r="BH351" s="137"/>
      <c r="BI351" s="137">
        <f>BI229</f>
        <v>73.41</v>
      </c>
      <c r="BJ351" s="171">
        <f>BJ229</f>
        <v>4.9067285536310834</v>
      </c>
      <c r="BK351" s="172">
        <f>BK229</f>
        <v>562.03564727954972</v>
      </c>
      <c r="BL351" s="137"/>
      <c r="BM351" s="137"/>
    </row>
    <row r="352" spans="1:65" s="129" customFormat="1" x14ac:dyDescent="0.2">
      <c r="A352" s="129" t="str">
        <f t="shared" ref="A352:AS352" si="224">A281</f>
        <v>H2O CO2</v>
      </c>
      <c r="B352" s="129" t="str">
        <f t="shared" si="224"/>
        <v>5_siss48</v>
      </c>
      <c r="C352" s="129" t="str">
        <f t="shared" si="224"/>
        <v>_x-2999y-3387.ais</v>
      </c>
      <c r="D352" s="130">
        <f t="shared" si="224"/>
        <v>45749</v>
      </c>
      <c r="E352" s="131">
        <f t="shared" si="224"/>
        <v>0.69027777777777777</v>
      </c>
      <c r="F352" s="133">
        <f t="shared" si="224"/>
        <v>-2999</v>
      </c>
      <c r="G352" s="133">
        <f t="shared" si="224"/>
        <v>-3387</v>
      </c>
      <c r="H352" s="129">
        <f t="shared" si="224"/>
        <v>750</v>
      </c>
      <c r="I352" s="129">
        <f t="shared" si="224"/>
        <v>36</v>
      </c>
      <c r="J352" s="129">
        <f t="shared" si="224"/>
        <v>2001</v>
      </c>
      <c r="K352" s="129">
        <f t="shared" si="224"/>
        <v>50</v>
      </c>
      <c r="L352" s="129">
        <f t="shared" si="224"/>
        <v>15</v>
      </c>
      <c r="M352" s="129">
        <f t="shared" si="224"/>
        <v>400</v>
      </c>
      <c r="N352" s="129">
        <f t="shared" si="224"/>
        <v>80</v>
      </c>
      <c r="O352" s="129">
        <f t="shared" si="224"/>
        <v>400</v>
      </c>
      <c r="P352" s="132">
        <f t="shared" si="224"/>
        <v>3.07</v>
      </c>
      <c r="Q352" s="132">
        <f t="shared" si="224"/>
        <v>3.06</v>
      </c>
      <c r="R352" s="133">
        <f t="shared" si="224"/>
        <v>-5</v>
      </c>
      <c r="S352" s="133">
        <f t="shared" si="224"/>
        <v>9</v>
      </c>
      <c r="T352" s="133">
        <f t="shared" si="224"/>
        <v>-19</v>
      </c>
      <c r="U352" s="134">
        <f t="shared" si="224"/>
        <v>0.56774216296266899</v>
      </c>
      <c r="V352" s="134">
        <f t="shared" si="224"/>
        <v>2.4773984923123402E-4</v>
      </c>
      <c r="W352" s="134">
        <f t="shared" si="224"/>
        <v>3.9668374890922798E-4</v>
      </c>
      <c r="X352" s="134">
        <f t="shared" si="224"/>
        <v>3.3894473239584298E-3</v>
      </c>
      <c r="Y352" s="134">
        <f t="shared" si="224"/>
        <v>6.4065165246316404E-5</v>
      </c>
      <c r="Z352" s="134">
        <f t="shared" si="224"/>
        <v>2.2375900421645899E-2</v>
      </c>
      <c r="AA352" s="135">
        <f t="shared" si="224"/>
        <v>42644.254950943403</v>
      </c>
      <c r="AB352" s="135">
        <f t="shared" si="224"/>
        <v>18.625008641377999</v>
      </c>
      <c r="AC352" s="135">
        <f t="shared" si="224"/>
        <v>75159.490107021702</v>
      </c>
      <c r="AD352" s="136">
        <f t="shared" si="224"/>
        <v>1.11585074580146E-2</v>
      </c>
      <c r="AE352" s="136">
        <f t="shared" si="224"/>
        <v>3.1794460793910101E-2</v>
      </c>
      <c r="AF352" s="136">
        <f t="shared" si="224"/>
        <v>4.0929045832390099E-2</v>
      </c>
      <c r="AG352" s="136">
        <f t="shared" si="224"/>
        <v>1.5018171614191399E-2</v>
      </c>
      <c r="AH352" s="136">
        <f t="shared" si="224"/>
        <v>5.5104069429249398E-2</v>
      </c>
      <c r="AI352" s="136">
        <f t="shared" si="224"/>
        <v>7.1985043974641796E-2</v>
      </c>
      <c r="AJ352" s="136">
        <f t="shared" si="224"/>
        <v>8.8197394781670407E-3</v>
      </c>
      <c r="AK352" s="136">
        <f t="shared" si="224"/>
        <v>3.8616387626843697E-2</v>
      </c>
      <c r="AL352" s="136">
        <f t="shared" si="224"/>
        <v>1.9370495950048E-2</v>
      </c>
      <c r="AM352" s="129">
        <f t="shared" si="224"/>
        <v>6</v>
      </c>
      <c r="AN352" s="129">
        <f t="shared" si="224"/>
        <v>4</v>
      </c>
      <c r="AO352" s="129">
        <f t="shared" si="224"/>
        <v>191201</v>
      </c>
      <c r="AP352" s="129">
        <f t="shared" si="224"/>
        <v>974731</v>
      </c>
      <c r="AQ352" s="137">
        <f t="shared" si="224"/>
        <v>0</v>
      </c>
      <c r="AR352" s="133">
        <f t="shared" si="224"/>
        <v>83</v>
      </c>
      <c r="AS352" s="133">
        <f t="shared" si="224"/>
        <v>0.9</v>
      </c>
      <c r="AT352" s="137"/>
      <c r="AU352" s="138">
        <f>AU281</f>
        <v>0.56627918697079027</v>
      </c>
      <c r="AV352" s="138">
        <f>AV281</f>
        <v>1.7312422988910035E-2</v>
      </c>
      <c r="AW352" s="242">
        <f>AW281</f>
        <v>8.6648576647832574</v>
      </c>
      <c r="AY352" s="245">
        <f t="shared" ref="AY352:BF352" si="225">AY281</f>
        <v>4.0540029481875743</v>
      </c>
      <c r="AZ352" s="139">
        <f t="shared" si="225"/>
        <v>4.5048774896521602</v>
      </c>
      <c r="BA352" s="139">
        <f t="shared" si="225"/>
        <v>4.6014934628231421</v>
      </c>
      <c r="BB352" s="139">
        <f t="shared" si="225"/>
        <v>4.8913413823360905</v>
      </c>
      <c r="BC352" s="135">
        <f t="shared" si="225"/>
        <v>437.0002063291268</v>
      </c>
      <c r="BD352" s="135">
        <f t="shared" si="225"/>
        <v>163.88161128861427</v>
      </c>
      <c r="BE352" s="135">
        <f t="shared" si="225"/>
        <v>251.0948823470151</v>
      </c>
      <c r="BF352" s="139">
        <f t="shared" si="225"/>
        <v>2.0352655148683674E-2</v>
      </c>
      <c r="BH352" s="137"/>
      <c r="BI352" s="137">
        <f>BI281</f>
        <v>73.41</v>
      </c>
      <c r="BJ352" s="171">
        <f>BJ281</f>
        <v>4.9067285536310834</v>
      </c>
      <c r="BK352" s="172">
        <f>BK281</f>
        <v>562.03564727954972</v>
      </c>
      <c r="BL352" s="137"/>
      <c r="BM352" s="137"/>
    </row>
    <row r="353" spans="1:66" s="129" customFormat="1" x14ac:dyDescent="0.2">
      <c r="D353" s="130"/>
      <c r="E353" s="131"/>
      <c r="F353" s="133"/>
      <c r="G353" s="133"/>
      <c r="P353" s="132"/>
      <c r="Q353" s="132"/>
      <c r="R353" s="133"/>
      <c r="S353" s="133"/>
      <c r="T353" s="133"/>
      <c r="U353" s="134"/>
      <c r="V353" s="134"/>
      <c r="W353" s="134"/>
      <c r="X353" s="134"/>
      <c r="Y353" s="134"/>
      <c r="Z353" s="134"/>
      <c r="AA353" s="135"/>
      <c r="AB353" s="135"/>
      <c r="AC353" s="135"/>
      <c r="AD353" s="136"/>
      <c r="AE353" s="136"/>
      <c r="AF353" s="136"/>
      <c r="AG353" s="136"/>
      <c r="AH353" s="136"/>
      <c r="AI353" s="136"/>
      <c r="AJ353" s="136"/>
      <c r="AK353" s="136"/>
      <c r="AL353" s="136"/>
      <c r="AQ353" s="137"/>
      <c r="AR353" s="133"/>
      <c r="AS353" s="133"/>
      <c r="AT353" s="137"/>
      <c r="AU353" s="138"/>
      <c r="AV353" s="138"/>
      <c r="AW353" s="138"/>
      <c r="AY353" s="245"/>
      <c r="AZ353" s="139"/>
      <c r="BA353" s="139"/>
      <c r="BB353" s="139"/>
      <c r="BC353" s="135"/>
      <c r="BD353" s="135"/>
      <c r="BE353" s="135"/>
      <c r="BF353" s="139"/>
      <c r="BH353" s="137"/>
      <c r="BI353" s="137"/>
      <c r="BJ353" s="171"/>
      <c r="BK353" s="137"/>
      <c r="BL353" s="137"/>
      <c r="BM353" s="137"/>
    </row>
    <row r="354" spans="1:66" s="129" customFormat="1" x14ac:dyDescent="0.2">
      <c r="A354" s="129" t="str">
        <f t="shared" ref="A354:AP354" si="226">A230</f>
        <v>H2O CO2</v>
      </c>
      <c r="B354" s="129" t="str">
        <f t="shared" si="226"/>
        <v>5_siss61</v>
      </c>
      <c r="C354" s="129" t="str">
        <f t="shared" si="226"/>
        <v>_x1433y-943.ais</v>
      </c>
      <c r="D354" s="130">
        <f t="shared" si="226"/>
        <v>45749</v>
      </c>
      <c r="E354" s="131">
        <f t="shared" si="226"/>
        <v>0.35694444444444445</v>
      </c>
      <c r="F354" s="133">
        <f t="shared" si="226"/>
        <v>1433</v>
      </c>
      <c r="G354" s="133">
        <f t="shared" si="226"/>
        <v>-943</v>
      </c>
      <c r="H354" s="129">
        <f t="shared" si="226"/>
        <v>750</v>
      </c>
      <c r="I354" s="129">
        <f t="shared" si="226"/>
        <v>36</v>
      </c>
      <c r="J354" s="129">
        <f t="shared" si="226"/>
        <v>2001</v>
      </c>
      <c r="K354" s="129">
        <f t="shared" si="226"/>
        <v>50</v>
      </c>
      <c r="L354" s="129">
        <f t="shared" si="226"/>
        <v>15</v>
      </c>
      <c r="M354" s="129">
        <f t="shared" si="226"/>
        <v>400</v>
      </c>
      <c r="N354" s="129">
        <f t="shared" si="226"/>
        <v>80</v>
      </c>
      <c r="O354" s="129">
        <f t="shared" si="226"/>
        <v>400</v>
      </c>
      <c r="P354" s="132">
        <f t="shared" si="226"/>
        <v>3.09</v>
      </c>
      <c r="Q354" s="132">
        <f t="shared" si="226"/>
        <v>3.09</v>
      </c>
      <c r="R354" s="133">
        <f t="shared" si="226"/>
        <v>7</v>
      </c>
      <c r="S354" s="133">
        <f t="shared" si="226"/>
        <v>9</v>
      </c>
      <c r="T354" s="133">
        <f t="shared" si="226"/>
        <v>-7</v>
      </c>
      <c r="U354" s="134">
        <f t="shared" si="226"/>
        <v>0.325070421375591</v>
      </c>
      <c r="V354" s="134">
        <f t="shared" si="226"/>
        <v>5.3729216767020702E-5</v>
      </c>
      <c r="W354" s="134">
        <f t="shared" si="226"/>
        <v>3.6812165442011002E-4</v>
      </c>
      <c r="X354" s="134">
        <f t="shared" si="226"/>
        <v>3.4725358976660401E-3</v>
      </c>
      <c r="Y354" s="134">
        <f t="shared" si="226"/>
        <v>6.2493177672919698E-5</v>
      </c>
      <c r="Z354" s="134">
        <f t="shared" si="226"/>
        <v>2.3302328453532101E-2</v>
      </c>
      <c r="AA354" s="135">
        <f t="shared" si="226"/>
        <v>24908.017482847699</v>
      </c>
      <c r="AB354" s="135">
        <f t="shared" si="226"/>
        <v>4.1000004251960398</v>
      </c>
      <c r="AC354" s="135">
        <f t="shared" si="226"/>
        <v>76669.368647034906</v>
      </c>
      <c r="AD354" s="136">
        <f t="shared" si="226"/>
        <v>1.2237740084395699E-2</v>
      </c>
      <c r="AE354" s="136">
        <f t="shared" si="226"/>
        <v>9.7780740107268393E-2</v>
      </c>
      <c r="AF354" s="136">
        <f t="shared" si="226"/>
        <v>3.3725948010271199E-2</v>
      </c>
      <c r="AG354" s="136">
        <f t="shared" si="226"/>
        <v>1.5660614385584699E-2</v>
      </c>
      <c r="AH354" s="136">
        <f t="shared" si="226"/>
        <v>7.56911738987954E-2</v>
      </c>
      <c r="AI354" s="136">
        <f t="shared" si="226"/>
        <v>9.7999176180946806E-2</v>
      </c>
      <c r="AJ354" s="136">
        <f t="shared" si="226"/>
        <v>4.2438516737262101E-3</v>
      </c>
      <c r="AK354" s="136">
        <f t="shared" si="226"/>
        <v>8.1503820029617105E-2</v>
      </c>
      <c r="AL354" s="136">
        <f t="shared" si="226"/>
        <v>1.6342647736168298E-2</v>
      </c>
      <c r="AM354" s="129">
        <f t="shared" si="226"/>
        <v>6</v>
      </c>
      <c r="AN354" s="129">
        <f t="shared" si="226"/>
        <v>4</v>
      </c>
      <c r="AO354" s="129">
        <f t="shared" si="226"/>
        <v>191201</v>
      </c>
      <c r="AP354" s="129">
        <f t="shared" si="226"/>
        <v>974731</v>
      </c>
      <c r="AQ354" s="137"/>
      <c r="AR354" s="133">
        <f>AR230</f>
        <v>187</v>
      </c>
      <c r="AS354" s="133">
        <f>AS230</f>
        <v>0.28000000000000003</v>
      </c>
      <c r="AT354" s="137"/>
      <c r="AU354" s="138">
        <f>AU230</f>
        <v>0.32243669041617645</v>
      </c>
      <c r="AV354" s="138">
        <f>AV230</f>
        <v>3.7303480761803343E-3</v>
      </c>
      <c r="AW354" s="138">
        <f>AW230</f>
        <v>7.6914323763806376</v>
      </c>
      <c r="AY354" s="245">
        <f t="shared" ref="AY354:BF354" si="227">AY230</f>
        <v>2.3083301022300318</v>
      </c>
      <c r="AZ354" s="139">
        <f t="shared" si="227"/>
        <v>2.565055933388384</v>
      </c>
      <c r="BA354" s="139">
        <f t="shared" si="227"/>
        <v>2.6200686114937448</v>
      </c>
      <c r="BB354" s="139">
        <f t="shared" si="227"/>
        <v>2.7851066458098286</v>
      </c>
      <c r="BC354" s="135">
        <f t="shared" si="227"/>
        <v>94.161451578124826</v>
      </c>
      <c r="BD354" s="135">
        <f t="shared" si="227"/>
        <v>163.03974674028012</v>
      </c>
      <c r="BE354" s="135">
        <f t="shared" si="227"/>
        <v>237.64978547213721</v>
      </c>
      <c r="BF354" s="139">
        <f t="shared" si="227"/>
        <v>2.126628051907252E-2</v>
      </c>
      <c r="BH354" s="137"/>
      <c r="BI354" s="137">
        <f>BI230</f>
        <v>74.87</v>
      </c>
      <c r="BJ354" s="171">
        <f>BJ230</f>
        <v>2.48</v>
      </c>
      <c r="BK354" s="137">
        <f>BK230</f>
        <v>150</v>
      </c>
      <c r="BL354" s="137"/>
      <c r="BM354" s="137"/>
    </row>
    <row r="355" spans="1:66" s="129" customFormat="1" x14ac:dyDescent="0.2">
      <c r="A355" s="129" t="str">
        <f t="shared" ref="A355:AS355" si="228">A282</f>
        <v>H2O CO2</v>
      </c>
      <c r="B355" s="129" t="str">
        <f t="shared" si="228"/>
        <v>6_siss61</v>
      </c>
      <c r="C355" s="129" t="str">
        <f t="shared" si="228"/>
        <v>_x1515y-950.ais</v>
      </c>
      <c r="D355" s="130">
        <f t="shared" si="228"/>
        <v>45749</v>
      </c>
      <c r="E355" s="131">
        <f t="shared" si="228"/>
        <v>0.69722222222222219</v>
      </c>
      <c r="F355" s="133">
        <f t="shared" si="228"/>
        <v>1515</v>
      </c>
      <c r="G355" s="133">
        <f t="shared" si="228"/>
        <v>-950</v>
      </c>
      <c r="H355" s="129">
        <f t="shared" si="228"/>
        <v>750</v>
      </c>
      <c r="I355" s="129">
        <f t="shared" si="228"/>
        <v>36</v>
      </c>
      <c r="J355" s="129">
        <f t="shared" si="228"/>
        <v>2001</v>
      </c>
      <c r="K355" s="129">
        <f t="shared" si="228"/>
        <v>50</v>
      </c>
      <c r="L355" s="129">
        <f t="shared" si="228"/>
        <v>15</v>
      </c>
      <c r="M355" s="129">
        <f t="shared" si="228"/>
        <v>400</v>
      </c>
      <c r="N355" s="129">
        <f t="shared" si="228"/>
        <v>80</v>
      </c>
      <c r="O355" s="129">
        <f t="shared" si="228"/>
        <v>400</v>
      </c>
      <c r="P355" s="132">
        <f t="shared" si="228"/>
        <v>3.06</v>
      </c>
      <c r="Q355" s="132">
        <f t="shared" si="228"/>
        <v>3.06</v>
      </c>
      <c r="R355" s="133">
        <f t="shared" si="228"/>
        <v>8</v>
      </c>
      <c r="S355" s="133">
        <f t="shared" si="228"/>
        <v>10</v>
      </c>
      <c r="T355" s="133">
        <f t="shared" si="228"/>
        <v>-18</v>
      </c>
      <c r="U355" s="134">
        <f t="shared" si="228"/>
        <v>0.32839529047517801</v>
      </c>
      <c r="V355" s="134">
        <f t="shared" si="228"/>
        <v>5.0991841162676297E-5</v>
      </c>
      <c r="W355" s="134">
        <f t="shared" si="228"/>
        <v>3.7491820209517899E-4</v>
      </c>
      <c r="X355" s="134">
        <f t="shared" si="228"/>
        <v>3.4687775261672202E-3</v>
      </c>
      <c r="Y355" s="134">
        <f t="shared" si="228"/>
        <v>5.4928012040943797E-5</v>
      </c>
      <c r="Z355" s="134">
        <f t="shared" si="228"/>
        <v>2.3219034013394702E-2</v>
      </c>
      <c r="AA355" s="135">
        <f t="shared" si="228"/>
        <v>24730.785960199599</v>
      </c>
      <c r="AB355" s="135">
        <f t="shared" si="228"/>
        <v>3.82500037032603</v>
      </c>
      <c r="AC355" s="135">
        <f t="shared" si="228"/>
        <v>75351.053713563495</v>
      </c>
      <c r="AD355" s="136">
        <f t="shared" si="228"/>
        <v>1.0776277359174699E-2</v>
      </c>
      <c r="AE355" s="136">
        <f t="shared" si="228"/>
        <v>9.8913397240614806E-2</v>
      </c>
      <c r="AF355" s="136">
        <f t="shared" si="228"/>
        <v>3.02094470600026E-2</v>
      </c>
      <c r="AG355" s="136">
        <f t="shared" si="228"/>
        <v>1.8456373250368099E-2</v>
      </c>
      <c r="AH355" s="136">
        <f t="shared" si="228"/>
        <v>7.7452672867358394E-2</v>
      </c>
      <c r="AI355" s="136">
        <f t="shared" si="228"/>
        <v>9.1921389672125306E-2</v>
      </c>
      <c r="AJ355" s="136">
        <f t="shared" si="228"/>
        <v>7.0933771165260697E-3</v>
      </c>
      <c r="AK355" s="136">
        <f t="shared" si="228"/>
        <v>8.2931887759740003E-2</v>
      </c>
      <c r="AL355" s="136">
        <f t="shared" si="228"/>
        <v>1.77520035931342E-2</v>
      </c>
      <c r="AM355" s="129">
        <f t="shared" si="228"/>
        <v>6</v>
      </c>
      <c r="AN355" s="129">
        <f t="shared" si="228"/>
        <v>4</v>
      </c>
      <c r="AO355" s="129">
        <f t="shared" si="228"/>
        <v>191201</v>
      </c>
      <c r="AP355" s="129">
        <f t="shared" si="228"/>
        <v>974731</v>
      </c>
      <c r="AQ355" s="137">
        <f t="shared" si="228"/>
        <v>0</v>
      </c>
      <c r="AR355" s="133">
        <f t="shared" si="228"/>
        <v>83</v>
      </c>
      <c r="AS355" s="133">
        <f t="shared" si="228"/>
        <v>0.9</v>
      </c>
      <c r="AT355" s="137"/>
      <c r="AU355" s="138">
        <f>AU282</f>
        <v>0.32710605552902705</v>
      </c>
      <c r="AV355" s="138">
        <f>AV282</f>
        <v>2.9063266793691823E-3</v>
      </c>
      <c r="AW355" s="138">
        <f>AW282</f>
        <v>7.5816389152108723</v>
      </c>
      <c r="AY355" s="245">
        <f t="shared" ref="AY355:BF355" si="229">AY282</f>
        <v>2.3417581715802775</v>
      </c>
      <c r="AZ355" s="139">
        <f t="shared" si="229"/>
        <v>2.6022017764139247</v>
      </c>
      <c r="BA355" s="139">
        <f t="shared" si="229"/>
        <v>2.6580111203068486</v>
      </c>
      <c r="BB355" s="139">
        <f t="shared" si="229"/>
        <v>2.8254391519856221</v>
      </c>
      <c r="BC355" s="135">
        <f t="shared" si="229"/>
        <v>73.361502278320899</v>
      </c>
      <c r="BD355" s="135">
        <f t="shared" si="229"/>
        <v>143.30282929400815</v>
      </c>
      <c r="BE355" s="135">
        <f t="shared" si="229"/>
        <v>242.03746024632474</v>
      </c>
      <c r="BF355" s="139">
        <f t="shared" si="229"/>
        <v>2.1243263742588649E-2</v>
      </c>
      <c r="BH355" s="137"/>
      <c r="BI355" s="137">
        <f>BI282</f>
        <v>74.87</v>
      </c>
      <c r="BJ355" s="171">
        <f>BJ282</f>
        <v>2.48</v>
      </c>
      <c r="BK355" s="137">
        <f>BK282</f>
        <v>150</v>
      </c>
      <c r="BL355" s="137"/>
      <c r="BM355" s="137"/>
    </row>
    <row r="356" spans="1:66" s="129" customFormat="1" x14ac:dyDescent="0.2">
      <c r="D356" s="130"/>
      <c r="E356" s="131"/>
      <c r="F356" s="133"/>
      <c r="G356" s="133"/>
      <c r="P356" s="132"/>
      <c r="Q356" s="132"/>
      <c r="R356" s="133"/>
      <c r="S356" s="133"/>
      <c r="T356" s="133"/>
      <c r="U356" s="134"/>
      <c r="V356" s="134"/>
      <c r="W356" s="134"/>
      <c r="X356" s="134"/>
      <c r="Y356" s="134"/>
      <c r="Z356" s="134"/>
      <c r="AA356" s="135"/>
      <c r="AB356" s="135"/>
      <c r="AC356" s="135"/>
      <c r="AD356" s="136"/>
      <c r="AE356" s="136"/>
      <c r="AF356" s="136"/>
      <c r="AG356" s="136"/>
      <c r="AH356" s="136"/>
      <c r="AI356" s="136"/>
      <c r="AJ356" s="136"/>
      <c r="AK356" s="136"/>
      <c r="AL356" s="136"/>
      <c r="AQ356" s="137"/>
      <c r="AR356" s="133"/>
      <c r="AS356" s="133"/>
      <c r="AT356" s="137"/>
      <c r="AU356" s="138"/>
      <c r="AV356" s="138"/>
      <c r="AW356" s="138"/>
      <c r="AY356" s="245"/>
      <c r="AZ356" s="139"/>
      <c r="BA356" s="139"/>
      <c r="BB356" s="139"/>
      <c r="BC356" s="135"/>
      <c r="BD356" s="135"/>
      <c r="BE356" s="135"/>
      <c r="BF356" s="139"/>
      <c r="BH356" s="137"/>
      <c r="BI356" s="137"/>
      <c r="BJ356" s="171"/>
      <c r="BK356" s="137"/>
      <c r="BL356" s="137"/>
      <c r="BM356" s="137"/>
    </row>
    <row r="357" spans="1:66" s="129" customFormat="1" x14ac:dyDescent="0.2">
      <c r="A357" s="129" t="str">
        <f t="shared" ref="A357:AP357" si="230">A231</f>
        <v>H2O CO2</v>
      </c>
      <c r="B357" s="129" t="str">
        <f t="shared" si="230"/>
        <v>6_Run84</v>
      </c>
      <c r="C357" s="129" t="str">
        <f t="shared" si="230"/>
        <v>_x-4091y4074.ais</v>
      </c>
      <c r="D357" s="130">
        <f t="shared" si="230"/>
        <v>45749</v>
      </c>
      <c r="E357" s="131">
        <f t="shared" si="230"/>
        <v>0.36458333333333331</v>
      </c>
      <c r="F357" s="133">
        <f t="shared" si="230"/>
        <v>-4091</v>
      </c>
      <c r="G357" s="133">
        <f t="shared" si="230"/>
        <v>4074</v>
      </c>
      <c r="H357" s="129">
        <f t="shared" si="230"/>
        <v>750</v>
      </c>
      <c r="I357" s="129">
        <f t="shared" si="230"/>
        <v>36</v>
      </c>
      <c r="J357" s="129">
        <f t="shared" si="230"/>
        <v>2001</v>
      </c>
      <c r="K357" s="129">
        <f t="shared" si="230"/>
        <v>50</v>
      </c>
      <c r="L357" s="129">
        <f t="shared" si="230"/>
        <v>15</v>
      </c>
      <c r="M357" s="129">
        <f t="shared" si="230"/>
        <v>400</v>
      </c>
      <c r="N357" s="129">
        <f t="shared" si="230"/>
        <v>80</v>
      </c>
      <c r="O357" s="129">
        <f t="shared" si="230"/>
        <v>400</v>
      </c>
      <c r="P357" s="132">
        <f t="shared" si="230"/>
        <v>3.09</v>
      </c>
      <c r="Q357" s="132">
        <f t="shared" si="230"/>
        <v>3.09</v>
      </c>
      <c r="R357" s="133">
        <f t="shared" si="230"/>
        <v>-4</v>
      </c>
      <c r="S357" s="133">
        <f t="shared" si="230"/>
        <v>5</v>
      </c>
      <c r="T357" s="133">
        <f t="shared" si="230"/>
        <v>-11</v>
      </c>
      <c r="U357" s="134">
        <f t="shared" si="230"/>
        <v>0.54102554838155303</v>
      </c>
      <c r="V357" s="134">
        <f t="shared" si="230"/>
        <v>2.99318285719321E-4</v>
      </c>
      <c r="W357" s="134">
        <f t="shared" si="230"/>
        <v>3.7015509265118902E-4</v>
      </c>
      <c r="X357" s="134">
        <f t="shared" si="230"/>
        <v>0.61571168398918497</v>
      </c>
      <c r="Y357" s="134">
        <f t="shared" si="230"/>
        <v>1.7547696909965801E-4</v>
      </c>
      <c r="Z357" s="134">
        <f t="shared" si="230"/>
        <v>1.60158808576766E-2</v>
      </c>
      <c r="AA357" s="135">
        <f t="shared" si="230"/>
        <v>27222.651424426898</v>
      </c>
      <c r="AB357" s="135">
        <f t="shared" si="230"/>
        <v>15.0750056720721</v>
      </c>
      <c r="AC357" s="135">
        <f t="shared" si="230"/>
        <v>50335.158074209103</v>
      </c>
      <c r="AD357" s="136">
        <f t="shared" si="230"/>
        <v>1.00897051532965E-2</v>
      </c>
      <c r="AE357" s="136">
        <f t="shared" si="230"/>
        <v>4.0948943964825499E-2</v>
      </c>
      <c r="AF357" s="136">
        <f t="shared" si="230"/>
        <v>5.2219648277557103E-2</v>
      </c>
      <c r="AG357" s="136">
        <f t="shared" si="230"/>
        <v>5.6783905860661298E-3</v>
      </c>
      <c r="AH357" s="136">
        <f t="shared" si="230"/>
        <v>5.4903124862463702E-2</v>
      </c>
      <c r="AI357" s="136">
        <f t="shared" si="230"/>
        <v>1.0391150737459399E-2</v>
      </c>
      <c r="AJ357" s="136">
        <f t="shared" si="230"/>
        <v>1.9979081693034398E-3</v>
      </c>
      <c r="AK357" s="136">
        <f t="shared" si="230"/>
        <v>4.6226748199269599E-2</v>
      </c>
      <c r="AL357" s="136">
        <f t="shared" si="230"/>
        <v>1.20867434330154E-2</v>
      </c>
      <c r="AM357" s="129">
        <f t="shared" si="230"/>
        <v>6</v>
      </c>
      <c r="AN357" s="129">
        <f t="shared" si="230"/>
        <v>4</v>
      </c>
      <c r="AO357" s="129">
        <f t="shared" si="230"/>
        <v>191201</v>
      </c>
      <c r="AP357" s="129">
        <f t="shared" si="230"/>
        <v>974731</v>
      </c>
      <c r="AQ357" s="137"/>
      <c r="AR357" s="133">
        <f>AR231</f>
        <v>187</v>
      </c>
      <c r="AS357" s="133">
        <f>AS231</f>
        <v>0.28000000000000003</v>
      </c>
      <c r="AT357" s="137"/>
      <c r="AU357" s="138">
        <f>AU231</f>
        <v>0.53711267548953057</v>
      </c>
      <c r="AV357" s="138">
        <f>AV231</f>
        <v>1.7083203124009291E-2</v>
      </c>
      <c r="AW357" s="138">
        <f>AW231</f>
        <v>7.0934836838983983</v>
      </c>
      <c r="AY357" s="245">
        <f t="shared" ref="AY357:BF357" si="231">AY231</f>
        <v>3.8451993646303477</v>
      </c>
      <c r="AZ357" s="139">
        <f t="shared" si="231"/>
        <v>4.2728513724175432</v>
      </c>
      <c r="BA357" s="139">
        <f t="shared" si="231"/>
        <v>4.364491088371941</v>
      </c>
      <c r="BB357" s="139">
        <f t="shared" si="231"/>
        <v>4.6394102362351388</v>
      </c>
      <c r="BC357" s="135">
        <f t="shared" si="231"/>
        <v>431.21423816507922</v>
      </c>
      <c r="BD357" s="135">
        <f t="shared" si="231"/>
        <v>355.38474421196946</v>
      </c>
      <c r="BE357" s="135">
        <f t="shared" si="231"/>
        <v>185.50155852255571</v>
      </c>
      <c r="BF357" s="139">
        <f t="shared" si="231"/>
        <v>2.9271161897912346</v>
      </c>
      <c r="BH357" s="137"/>
      <c r="BI357" s="137">
        <f>BI231</f>
        <v>58.12</v>
      </c>
      <c r="BJ357" s="171">
        <f>BJ231</f>
        <v>3.81</v>
      </c>
      <c r="BK357" s="137"/>
      <c r="BL357" s="137"/>
      <c r="BM357" s="137"/>
    </row>
    <row r="358" spans="1:66" s="129" customFormat="1" x14ac:dyDescent="0.2">
      <c r="A358" s="129" t="str">
        <f t="shared" ref="A358:AS358" si="232">A283</f>
        <v>H2O CO2</v>
      </c>
      <c r="B358" s="129" t="str">
        <f t="shared" si="232"/>
        <v>7_run48</v>
      </c>
      <c r="C358" s="129" t="str">
        <f t="shared" si="232"/>
        <v>_x-4140y4047.ais</v>
      </c>
      <c r="D358" s="130">
        <f t="shared" si="232"/>
        <v>45749</v>
      </c>
      <c r="E358" s="131">
        <f t="shared" si="232"/>
        <v>0.70347222222222228</v>
      </c>
      <c r="F358" s="133">
        <f t="shared" si="232"/>
        <v>-4140</v>
      </c>
      <c r="G358" s="133">
        <f t="shared" si="232"/>
        <v>4047</v>
      </c>
      <c r="H358" s="129">
        <f t="shared" si="232"/>
        <v>750</v>
      </c>
      <c r="I358" s="129">
        <f t="shared" si="232"/>
        <v>36</v>
      </c>
      <c r="J358" s="129">
        <f t="shared" si="232"/>
        <v>2001</v>
      </c>
      <c r="K358" s="129">
        <f t="shared" si="232"/>
        <v>50</v>
      </c>
      <c r="L358" s="129">
        <f t="shared" si="232"/>
        <v>15</v>
      </c>
      <c r="M358" s="129">
        <f t="shared" si="232"/>
        <v>400</v>
      </c>
      <c r="N358" s="129">
        <f t="shared" si="232"/>
        <v>80</v>
      </c>
      <c r="O358" s="129">
        <f t="shared" si="232"/>
        <v>400</v>
      </c>
      <c r="P358" s="132">
        <f t="shared" si="232"/>
        <v>3.06</v>
      </c>
      <c r="Q358" s="132">
        <f t="shared" si="232"/>
        <v>3.07</v>
      </c>
      <c r="R358" s="133">
        <f t="shared" si="232"/>
        <v>-4</v>
      </c>
      <c r="S358" s="133">
        <f t="shared" si="232"/>
        <v>6</v>
      </c>
      <c r="T358" s="133">
        <f t="shared" si="232"/>
        <v>-17</v>
      </c>
      <c r="U358" s="134">
        <f t="shared" si="232"/>
        <v>0.53496085910009095</v>
      </c>
      <c r="V358" s="134">
        <f t="shared" si="232"/>
        <v>2.97283193109965E-4</v>
      </c>
      <c r="W358" s="134">
        <f t="shared" si="232"/>
        <v>3.88478856302226E-4</v>
      </c>
      <c r="X358" s="134">
        <f t="shared" si="232"/>
        <v>0.61396662747992603</v>
      </c>
      <c r="Y358" s="134">
        <f t="shared" si="232"/>
        <v>1.8709586812056201E-4</v>
      </c>
      <c r="Z358" s="134">
        <f t="shared" si="232"/>
        <v>1.6312573957743499E-2</v>
      </c>
      <c r="AA358" s="135">
        <f t="shared" si="232"/>
        <v>26902.1616930907</v>
      </c>
      <c r="AB358" s="135">
        <f t="shared" si="232"/>
        <v>14.950005564377999</v>
      </c>
      <c r="AC358" s="135">
        <f t="shared" si="232"/>
        <v>50325.4095489635</v>
      </c>
      <c r="AD358" s="136">
        <f t="shared" si="232"/>
        <v>1.4688462853422599E-2</v>
      </c>
      <c r="AE358" s="136">
        <f t="shared" si="232"/>
        <v>3.8525381434211803E-2</v>
      </c>
      <c r="AF358" s="136">
        <f t="shared" si="232"/>
        <v>5.36419099569658E-2</v>
      </c>
      <c r="AG358" s="136">
        <f t="shared" si="232"/>
        <v>7.5972805847200698E-3</v>
      </c>
      <c r="AH358" s="136">
        <f t="shared" si="232"/>
        <v>4.4469743212469499E-2</v>
      </c>
      <c r="AI358" s="136">
        <f t="shared" si="232"/>
        <v>5.4151929734511002E-3</v>
      </c>
      <c r="AJ358" s="136">
        <f t="shared" si="232"/>
        <v>2.1460085619913402E-3</v>
      </c>
      <c r="AK358" s="136">
        <f t="shared" si="232"/>
        <v>3.5969390500344103E-2</v>
      </c>
      <c r="AL358" s="136">
        <f t="shared" si="232"/>
        <v>1.6834388203201101E-2</v>
      </c>
      <c r="AM358" s="129">
        <f t="shared" si="232"/>
        <v>6</v>
      </c>
      <c r="AN358" s="129">
        <f t="shared" si="232"/>
        <v>4</v>
      </c>
      <c r="AO358" s="129">
        <f t="shared" si="232"/>
        <v>191201</v>
      </c>
      <c r="AP358" s="129">
        <f t="shared" si="232"/>
        <v>974731</v>
      </c>
      <c r="AQ358" s="137">
        <f t="shared" si="232"/>
        <v>0</v>
      </c>
      <c r="AR358" s="133">
        <f t="shared" si="232"/>
        <v>83</v>
      </c>
      <c r="AS358" s="133">
        <f t="shared" si="232"/>
        <v>0.9</v>
      </c>
      <c r="AT358" s="137"/>
      <c r="AU358" s="138">
        <f>AU283</f>
        <v>0.53291492177519828</v>
      </c>
      <c r="AV358" s="138">
        <f>AV283</f>
        <v>1.6226123755777117E-2</v>
      </c>
      <c r="AW358" s="138">
        <f>AW283</f>
        <v>7.1493588269370854</v>
      </c>
      <c r="AY358" s="245">
        <f t="shared" ref="AY358:BF358" si="233">AY283</f>
        <v>3.8151475698174364</v>
      </c>
      <c r="AZ358" s="139">
        <f t="shared" si="233"/>
        <v>4.239457303467284</v>
      </c>
      <c r="BA358" s="139">
        <f t="shared" si="233"/>
        <v>4.3303808178208216</v>
      </c>
      <c r="BB358" s="139">
        <f t="shared" si="233"/>
        <v>4.6031513608814389</v>
      </c>
      <c r="BC358" s="135">
        <f t="shared" si="233"/>
        <v>409.57983950246438</v>
      </c>
      <c r="BD358" s="135">
        <f t="shared" si="233"/>
        <v>378.91592028456046</v>
      </c>
      <c r="BE358" s="135">
        <f t="shared" si="233"/>
        <v>194.6844301964824</v>
      </c>
      <c r="BF358" s="139">
        <f t="shared" si="233"/>
        <v>2.9188201264012119</v>
      </c>
      <c r="BH358" s="137"/>
      <c r="BI358" s="137">
        <f>BI283</f>
        <v>58.12</v>
      </c>
      <c r="BJ358" s="171">
        <f>BJ283</f>
        <v>3.81</v>
      </c>
      <c r="BK358" s="137"/>
      <c r="BL358" s="137"/>
      <c r="BM358" s="137"/>
      <c r="BN358" s="240">
        <f>BN283</f>
        <v>3.44</v>
      </c>
    </row>
    <row r="359" spans="1:66" s="129" customFormat="1" x14ac:dyDescent="0.2">
      <c r="D359" s="130"/>
      <c r="E359" s="131"/>
      <c r="F359" s="133"/>
      <c r="G359" s="133"/>
      <c r="P359" s="132"/>
      <c r="Q359" s="132"/>
      <c r="R359" s="133"/>
      <c r="S359" s="133"/>
      <c r="T359" s="133"/>
      <c r="U359" s="134"/>
      <c r="V359" s="134"/>
      <c r="W359" s="134"/>
      <c r="X359" s="134"/>
      <c r="Y359" s="134"/>
      <c r="Z359" s="134"/>
      <c r="AA359" s="135"/>
      <c r="AB359" s="135"/>
      <c r="AC359" s="135"/>
      <c r="AD359" s="136"/>
      <c r="AE359" s="136"/>
      <c r="AF359" s="136"/>
      <c r="AG359" s="136"/>
      <c r="AH359" s="136"/>
      <c r="AI359" s="136"/>
      <c r="AJ359" s="136"/>
      <c r="AK359" s="136"/>
      <c r="AL359" s="136"/>
      <c r="AQ359" s="137"/>
      <c r="AR359" s="133"/>
      <c r="AS359" s="133"/>
      <c r="AT359" s="137"/>
      <c r="AU359" s="138"/>
      <c r="AV359" s="138"/>
      <c r="AW359" s="138"/>
      <c r="AY359" s="245"/>
      <c r="AZ359" s="139"/>
      <c r="BA359" s="139"/>
      <c r="BB359" s="139"/>
      <c r="BC359" s="135"/>
      <c r="BD359" s="135"/>
      <c r="BE359" s="135"/>
      <c r="BF359" s="139"/>
      <c r="BH359" s="137"/>
      <c r="BI359" s="137"/>
      <c r="BJ359" s="171"/>
      <c r="BK359" s="137"/>
      <c r="BL359" s="137"/>
      <c r="BM359" s="137"/>
    </row>
    <row r="360" spans="1:66" s="129" customFormat="1" x14ac:dyDescent="0.2">
      <c r="A360" s="129" t="str">
        <f t="shared" ref="A360:AS360" si="234">A284</f>
        <v>H2O CO2</v>
      </c>
      <c r="B360" s="129" t="str">
        <f t="shared" si="234"/>
        <v>8_BF147</v>
      </c>
      <c r="C360" s="129" t="str">
        <f t="shared" si="234"/>
        <v>_x-6900y-12.ais</v>
      </c>
      <c r="D360" s="130">
        <f t="shared" si="234"/>
        <v>45749</v>
      </c>
      <c r="E360" s="131">
        <f t="shared" si="234"/>
        <v>0.7104166666666667</v>
      </c>
      <c r="F360" s="133">
        <f t="shared" si="234"/>
        <v>-6900</v>
      </c>
      <c r="G360" s="133">
        <f t="shared" si="234"/>
        <v>-12</v>
      </c>
      <c r="H360" s="129">
        <f t="shared" si="234"/>
        <v>750</v>
      </c>
      <c r="I360" s="129">
        <f t="shared" si="234"/>
        <v>36</v>
      </c>
      <c r="J360" s="129">
        <f t="shared" si="234"/>
        <v>2001</v>
      </c>
      <c r="K360" s="129">
        <f t="shared" si="234"/>
        <v>50</v>
      </c>
      <c r="L360" s="129">
        <f t="shared" si="234"/>
        <v>15</v>
      </c>
      <c r="M360" s="129">
        <f t="shared" si="234"/>
        <v>400</v>
      </c>
      <c r="N360" s="129">
        <f t="shared" si="234"/>
        <v>80</v>
      </c>
      <c r="O360" s="129">
        <f t="shared" si="234"/>
        <v>400</v>
      </c>
      <c r="P360" s="132">
        <f t="shared" si="234"/>
        <v>3.07</v>
      </c>
      <c r="Q360" s="132">
        <f t="shared" si="234"/>
        <v>3.06</v>
      </c>
      <c r="R360" s="133">
        <f t="shared" si="234"/>
        <v>-11</v>
      </c>
      <c r="S360" s="133">
        <f t="shared" si="234"/>
        <v>5</v>
      </c>
      <c r="T360" s="133">
        <f t="shared" si="234"/>
        <v>-19</v>
      </c>
      <c r="U360" s="134">
        <f t="shared" si="234"/>
        <v>3.1734998195277697E-2</v>
      </c>
      <c r="V360" s="134">
        <f t="shared" si="234"/>
        <v>1.92281916199458E-3</v>
      </c>
      <c r="W360" s="134">
        <f t="shared" si="234"/>
        <v>4.1651648837766098E-4</v>
      </c>
      <c r="X360" s="134">
        <f t="shared" si="234"/>
        <v>6.0816675210471401E-3</v>
      </c>
      <c r="Y360" s="134">
        <f t="shared" si="234"/>
        <v>7.1134999228041198E-5</v>
      </c>
      <c r="Z360" s="134">
        <f t="shared" si="234"/>
        <v>3.00516351198735E-2</v>
      </c>
      <c r="AA360" s="135">
        <f t="shared" si="234"/>
        <v>2445.81360816092</v>
      </c>
      <c r="AB360" s="135">
        <f t="shared" si="234"/>
        <v>148.175544728733</v>
      </c>
      <c r="AC360" s="135">
        <f t="shared" si="234"/>
        <v>77084.987362609303</v>
      </c>
      <c r="AD360" s="243">
        <f t="shared" si="234"/>
        <v>9.5973092570770992E-3</v>
      </c>
      <c r="AE360" s="243">
        <f t="shared" si="234"/>
        <v>1.6486836728034599E-2</v>
      </c>
      <c r="AF360" s="243">
        <f t="shared" si="234"/>
        <v>6.0111704650862199E-2</v>
      </c>
      <c r="AG360" s="243">
        <f t="shared" si="234"/>
        <v>1.18070607264143E-2</v>
      </c>
      <c r="AH360" s="243">
        <f t="shared" si="234"/>
        <v>3.4624926925348402E-2</v>
      </c>
      <c r="AI360" s="243">
        <f t="shared" si="234"/>
        <v>5.1193037551566303E-2</v>
      </c>
      <c r="AJ360" s="243">
        <f t="shared" si="234"/>
        <v>5.4987720299914302E-3</v>
      </c>
      <c r="AK360" s="243">
        <f t="shared" si="234"/>
        <v>1.16612271776604E-2</v>
      </c>
      <c r="AL360" s="243">
        <f t="shared" si="234"/>
        <v>8.2031350079291004E-3</v>
      </c>
      <c r="AM360" s="129">
        <f t="shared" si="234"/>
        <v>6</v>
      </c>
      <c r="AN360" s="129">
        <f t="shared" si="234"/>
        <v>4</v>
      </c>
      <c r="AO360" s="129">
        <f t="shared" si="234"/>
        <v>191201</v>
      </c>
      <c r="AP360" s="129">
        <f t="shared" si="234"/>
        <v>974731</v>
      </c>
      <c r="AQ360" s="137">
        <f t="shared" si="234"/>
        <v>0</v>
      </c>
      <c r="AR360" s="133">
        <f t="shared" si="234"/>
        <v>83</v>
      </c>
      <c r="AS360" s="133">
        <f t="shared" si="234"/>
        <v>0.9</v>
      </c>
      <c r="AT360" s="137"/>
      <c r="AU360" s="138">
        <f>AU284</f>
        <v>3.0652059356852432E-2</v>
      </c>
      <c r="AV360" s="138">
        <f>AV284</f>
        <v>0.14138148922124094</v>
      </c>
      <c r="AW360" s="138">
        <f>AW284</f>
        <v>0</v>
      </c>
      <c r="AY360" s="245">
        <f t="shared" ref="AY360:BF360" si="235">AY284</f>
        <v>0.21943864768441512</v>
      </c>
      <c r="AZ360" s="139">
        <f t="shared" si="235"/>
        <v>0.24384398258890805</v>
      </c>
      <c r="BA360" s="139">
        <f t="shared" si="235"/>
        <v>0.24907369721129935</v>
      </c>
      <c r="BB360" s="139">
        <f t="shared" si="235"/>
        <v>0.26476284107847342</v>
      </c>
      <c r="BC360" s="135">
        <f t="shared" si="235"/>
        <v>3568.7517570694085</v>
      </c>
      <c r="BD360" s="135">
        <f t="shared" si="235"/>
        <v>183.42904349744484</v>
      </c>
      <c r="BE360" s="135">
        <f t="shared" si="235"/>
        <v>265.76766835342715</v>
      </c>
      <c r="BF360" s="139">
        <f t="shared" si="235"/>
        <v>3.681216456854354E-2</v>
      </c>
      <c r="BH360" s="137"/>
      <c r="BI360" s="137">
        <f>BI284</f>
        <v>74</v>
      </c>
      <c r="BJ360" s="171">
        <f>BJ284</f>
        <v>0</v>
      </c>
      <c r="BK360" s="137">
        <f>BK284</f>
        <v>2860</v>
      </c>
      <c r="BL360" s="137"/>
      <c r="BM360" s="137"/>
    </row>
    <row r="361" spans="1:66" s="129" customFormat="1" x14ac:dyDescent="0.2">
      <c r="D361" s="130"/>
      <c r="E361" s="131"/>
      <c r="F361" s="133"/>
      <c r="G361" s="133"/>
      <c r="P361" s="132"/>
      <c r="Q361" s="132"/>
      <c r="R361" s="133"/>
      <c r="S361" s="133"/>
      <c r="T361" s="133"/>
      <c r="U361" s="134"/>
      <c r="V361" s="134"/>
      <c r="W361" s="134"/>
      <c r="X361" s="134"/>
      <c r="Y361" s="134"/>
      <c r="Z361" s="134"/>
      <c r="AA361" s="135"/>
      <c r="AB361" s="135"/>
      <c r="AC361" s="135"/>
      <c r="AD361" s="243"/>
      <c r="AE361" s="243"/>
      <c r="AF361" s="243"/>
      <c r="AG361" s="243"/>
      <c r="AH361" s="243"/>
      <c r="AI361" s="243"/>
      <c r="AJ361" s="243"/>
      <c r="AK361" s="243"/>
      <c r="AL361" s="243"/>
      <c r="AQ361" s="137"/>
      <c r="AR361" s="133"/>
      <c r="AS361" s="133"/>
      <c r="AT361" s="137"/>
      <c r="AU361" s="138"/>
      <c r="AV361" s="138"/>
      <c r="AW361" s="138"/>
      <c r="AY361" s="245"/>
      <c r="AZ361" s="139"/>
      <c r="BA361" s="139"/>
      <c r="BB361" s="139"/>
      <c r="BC361" s="135"/>
      <c r="BD361" s="135"/>
      <c r="BE361" s="135"/>
      <c r="BF361" s="139"/>
      <c r="BH361" s="137"/>
      <c r="BI361" s="137"/>
      <c r="BJ361" s="171"/>
      <c r="BK361" s="137"/>
      <c r="BL361" s="137"/>
      <c r="BM361" s="137"/>
    </row>
    <row r="362" spans="1:66" s="129" customFormat="1" x14ac:dyDescent="0.2">
      <c r="A362" s="129" t="str">
        <f t="shared" ref="A362:AS362" si="236">A285</f>
        <v>H2O CO2</v>
      </c>
      <c r="B362" s="129" t="str">
        <f t="shared" si="236"/>
        <v>10_NBS28-Qz</v>
      </c>
      <c r="C362" s="129" t="str">
        <f t="shared" si="236"/>
        <v>_x-438y-6567.ais</v>
      </c>
      <c r="D362" s="130">
        <f t="shared" si="236"/>
        <v>45749</v>
      </c>
      <c r="E362" s="131">
        <f t="shared" si="236"/>
        <v>0.72361111111111109</v>
      </c>
      <c r="F362" s="133">
        <f t="shared" si="236"/>
        <v>-438</v>
      </c>
      <c r="G362" s="133">
        <f t="shared" si="236"/>
        <v>-6567</v>
      </c>
      <c r="H362" s="129">
        <f t="shared" si="236"/>
        <v>750</v>
      </c>
      <c r="I362" s="129">
        <f t="shared" si="236"/>
        <v>36</v>
      </c>
      <c r="J362" s="129">
        <f t="shared" si="236"/>
        <v>2001</v>
      </c>
      <c r="K362" s="129">
        <f t="shared" si="236"/>
        <v>50</v>
      </c>
      <c r="L362" s="129">
        <f t="shared" si="236"/>
        <v>15</v>
      </c>
      <c r="M362" s="129">
        <f t="shared" si="236"/>
        <v>400</v>
      </c>
      <c r="N362" s="129">
        <f t="shared" si="236"/>
        <v>80</v>
      </c>
      <c r="O362" s="129">
        <f t="shared" si="236"/>
        <v>400</v>
      </c>
      <c r="P362" s="132">
        <f t="shared" si="236"/>
        <v>3.06</v>
      </c>
      <c r="Q362" s="132">
        <f t="shared" si="236"/>
        <v>3.07</v>
      </c>
      <c r="R362" s="133">
        <f t="shared" si="236"/>
        <v>-4</v>
      </c>
      <c r="S362" s="133">
        <f t="shared" si="236"/>
        <v>9</v>
      </c>
      <c r="T362" s="133">
        <f t="shared" si="236"/>
        <v>-17</v>
      </c>
      <c r="U362" s="134">
        <f t="shared" si="236"/>
        <v>7.95809392144827E-4</v>
      </c>
      <c r="V362" s="134">
        <f t="shared" si="236"/>
        <v>1.23172834903048E-5</v>
      </c>
      <c r="W362" s="134">
        <f t="shared" si="236"/>
        <v>3.2300684887539598E-7</v>
      </c>
      <c r="X362" s="134">
        <f t="shared" si="236"/>
        <v>5.4959979194436104E-7</v>
      </c>
      <c r="Y362" s="134">
        <f t="shared" si="236"/>
        <v>1.6032529319908801E-7</v>
      </c>
      <c r="Z362" s="134">
        <f t="shared" si="236"/>
        <v>0</v>
      </c>
      <c r="AA362" s="135">
        <f t="shared" si="236"/>
        <v>82.510251303535298</v>
      </c>
      <c r="AB362" s="135">
        <f t="shared" si="236"/>
        <v>1.275000047554</v>
      </c>
      <c r="AC362" s="135">
        <f t="shared" si="236"/>
        <v>103788.986237098</v>
      </c>
      <c r="AD362" s="243">
        <f t="shared" si="236"/>
        <v>7.4639713164726604E-2</v>
      </c>
      <c r="AE362" s="243">
        <f t="shared" si="236"/>
        <v>0.24712324920690201</v>
      </c>
      <c r="AF362" s="243">
        <f t="shared" si="236"/>
        <v>0.63248077302836803</v>
      </c>
      <c r="AG362" s="243">
        <f t="shared" si="236"/>
        <v>1</v>
      </c>
      <c r="AH362" s="243">
        <f t="shared" si="236"/>
        <v>1</v>
      </c>
      <c r="AI362" s="243" t="str">
        <f t="shared" si="236"/>
        <v>nan</v>
      </c>
      <c r="AJ362" s="243">
        <f t="shared" si="236"/>
        <v>6.97887473405122E-2</v>
      </c>
      <c r="AK362" s="243">
        <f t="shared" si="236"/>
        <v>0.244640103074414</v>
      </c>
      <c r="AL362" s="243">
        <f t="shared" si="236"/>
        <v>5.3419458380980101E-3</v>
      </c>
      <c r="AM362" s="129">
        <f t="shared" si="236"/>
        <v>6</v>
      </c>
      <c r="AN362" s="129">
        <f t="shared" si="236"/>
        <v>4</v>
      </c>
      <c r="AO362" s="129">
        <f t="shared" si="236"/>
        <v>191201</v>
      </c>
      <c r="AP362" s="129">
        <f t="shared" si="236"/>
        <v>974731</v>
      </c>
      <c r="AQ362" s="137">
        <f t="shared" si="236"/>
        <v>0</v>
      </c>
      <c r="AR362" s="133">
        <f t="shared" si="236"/>
        <v>83</v>
      </c>
      <c r="AS362" s="133">
        <f t="shared" si="236"/>
        <v>0.9</v>
      </c>
      <c r="AT362" s="137"/>
      <c r="AU362" s="138">
        <f t="shared" ref="AU362:AW362" si="237">AU285</f>
        <v>-4.7186962145088121E-6</v>
      </c>
      <c r="AV362" s="138">
        <f t="shared" si="237"/>
        <v>3.6131005913993714E-4</v>
      </c>
      <c r="AW362" s="138">
        <f t="shared" si="237"/>
        <v>0</v>
      </c>
      <c r="AY362" s="245">
        <f t="shared" ref="AY362:BF362" si="238">AY285</f>
        <v>-3.3781231599823941E-5</v>
      </c>
      <c r="AZ362" s="139">
        <f t="shared" si="238"/>
        <v>-3.7538282964201704E-5</v>
      </c>
      <c r="BA362" s="139">
        <f t="shared" si="238"/>
        <v>-3.8343365399425502E-5</v>
      </c>
      <c r="BB362" s="139">
        <f t="shared" si="238"/>
        <v>-4.0758612705096923E-5</v>
      </c>
      <c r="BC362" s="135">
        <f t="shared" si="238"/>
        <v>9.1201890396326455</v>
      </c>
      <c r="BD362" s="135">
        <f t="shared" si="238"/>
        <v>0.55866966880818336</v>
      </c>
      <c r="BE362" s="135">
        <f t="shared" si="238"/>
        <v>0.27851587814903478</v>
      </c>
      <c r="BF362" s="139">
        <f t="shared" si="238"/>
        <v>4.4955571268578067E-6</v>
      </c>
      <c r="BH362" s="137"/>
      <c r="BI362" s="137">
        <f t="shared" ref="BI362:BN362" si="239">BI285</f>
        <v>100</v>
      </c>
      <c r="BJ362" s="171">
        <f t="shared" si="239"/>
        <v>0</v>
      </c>
      <c r="BK362" s="137">
        <f t="shared" si="239"/>
        <v>0</v>
      </c>
      <c r="BL362" s="137">
        <f t="shared" si="239"/>
        <v>0</v>
      </c>
      <c r="BM362" s="137">
        <f t="shared" si="239"/>
        <v>0</v>
      </c>
      <c r="BN362" s="129">
        <f t="shared" si="239"/>
        <v>0</v>
      </c>
    </row>
    <row r="363" spans="1:66" s="129" customFormat="1" x14ac:dyDescent="0.2">
      <c r="D363" s="130"/>
      <c r="E363" s="131"/>
      <c r="F363" s="133"/>
      <c r="G363" s="133"/>
      <c r="P363" s="132"/>
      <c r="Q363" s="132"/>
      <c r="R363" s="133"/>
      <c r="S363" s="133"/>
      <c r="T363" s="133"/>
      <c r="U363" s="134"/>
      <c r="V363" s="134"/>
      <c r="W363" s="134"/>
      <c r="X363" s="134"/>
      <c r="Y363" s="134"/>
      <c r="Z363" s="134"/>
      <c r="AA363" s="135"/>
      <c r="AB363" s="135"/>
      <c r="AC363" s="135"/>
      <c r="AD363" s="136"/>
      <c r="AE363" s="136"/>
      <c r="AF363" s="136"/>
      <c r="AG363" s="136"/>
      <c r="AH363" s="136"/>
      <c r="AI363" s="136"/>
      <c r="AJ363" s="136"/>
      <c r="AK363" s="136"/>
      <c r="AL363" s="136"/>
      <c r="AQ363" s="137"/>
      <c r="AR363" s="133"/>
      <c r="AS363" s="133"/>
      <c r="AT363" s="137"/>
      <c r="AU363" s="138"/>
      <c r="AV363" s="138"/>
      <c r="AW363" s="138"/>
      <c r="AY363" s="245"/>
      <c r="AZ363" s="139"/>
      <c r="BA363" s="139"/>
      <c r="BB363" s="139"/>
      <c r="BC363" s="135"/>
      <c r="BD363" s="135"/>
      <c r="BE363" s="135"/>
      <c r="BF363" s="139"/>
      <c r="BH363" s="137"/>
      <c r="BI363" s="137"/>
      <c r="BJ363" s="171"/>
      <c r="BK363" s="137"/>
      <c r="BL363" s="137"/>
      <c r="BM363" s="137"/>
    </row>
    <row r="364" spans="1:66" s="140" customFormat="1" x14ac:dyDescent="0.2">
      <c r="A364" s="140" t="str">
        <f t="shared" ref="A364:AP364" si="240">A95</f>
        <v>monika</v>
      </c>
      <c r="B364" s="140" t="str">
        <f t="shared" si="240"/>
        <v>17_SCOl-A-01</v>
      </c>
      <c r="C364" s="140" t="str">
        <f t="shared" si="240"/>
        <v>_x-1524y6351.ais</v>
      </c>
      <c r="D364" s="141">
        <f t="shared" si="240"/>
        <v>45747</v>
      </c>
      <c r="E364" s="142">
        <f t="shared" si="240"/>
        <v>0.65208333333333335</v>
      </c>
      <c r="F364" s="144">
        <f t="shared" si="240"/>
        <v>-1524</v>
      </c>
      <c r="G364" s="144">
        <f t="shared" si="240"/>
        <v>6351</v>
      </c>
      <c r="H364" s="140">
        <f t="shared" si="240"/>
        <v>750</v>
      </c>
      <c r="I364" s="140">
        <f t="shared" si="240"/>
        <v>36</v>
      </c>
      <c r="J364" s="140">
        <f t="shared" si="240"/>
        <v>2001</v>
      </c>
      <c r="K364" s="140">
        <f t="shared" si="240"/>
        <v>50</v>
      </c>
      <c r="L364" s="140">
        <f t="shared" si="240"/>
        <v>15</v>
      </c>
      <c r="M364" s="140">
        <f t="shared" si="240"/>
        <v>400</v>
      </c>
      <c r="N364" s="140">
        <f t="shared" si="240"/>
        <v>80</v>
      </c>
      <c r="O364" s="140">
        <f t="shared" si="240"/>
        <v>400</v>
      </c>
      <c r="P364" s="143">
        <f t="shared" si="240"/>
        <v>3.09</v>
      </c>
      <c r="Q364" s="143">
        <f t="shared" si="240"/>
        <v>3.09</v>
      </c>
      <c r="R364" s="144">
        <f t="shared" si="240"/>
        <v>0</v>
      </c>
      <c r="S364" s="144">
        <f t="shared" si="240"/>
        <v>-3</v>
      </c>
      <c r="T364" s="144">
        <f t="shared" si="240"/>
        <v>-19</v>
      </c>
      <c r="U364" s="145">
        <f t="shared" si="240"/>
        <v>1.0473537650568701E-3</v>
      </c>
      <c r="V364" s="145">
        <f t="shared" si="240"/>
        <v>4.1036850584648402E-5</v>
      </c>
      <c r="W364" s="145">
        <f t="shared" si="240"/>
        <v>8.3332813930618496E-6</v>
      </c>
      <c r="X364" s="145">
        <f t="shared" si="240"/>
        <v>12.223431306473801</v>
      </c>
      <c r="Y364" s="145">
        <f t="shared" si="240"/>
        <v>6.0569135457021597E-7</v>
      </c>
      <c r="Z364" s="145">
        <f t="shared" si="240"/>
        <v>1.89757348619531E-2</v>
      </c>
      <c r="AA364" s="146">
        <f t="shared" si="240"/>
        <v>29.385101471033</v>
      </c>
      <c r="AB364" s="164">
        <f t="shared" si="240"/>
        <v>1.1500000336039999</v>
      </c>
      <c r="AC364" s="146">
        <f t="shared" si="240"/>
        <v>28076.6645608668</v>
      </c>
      <c r="AD364" s="147">
        <f t="shared" si="240"/>
        <v>3.6417118202327702E-2</v>
      </c>
      <c r="AE364" s="147">
        <f t="shared" si="240"/>
        <v>9.7062013996511001E-2</v>
      </c>
      <c r="AF364" s="147">
        <f t="shared" si="240"/>
        <v>0.23656636298778899</v>
      </c>
      <c r="AG364" s="147">
        <f t="shared" si="240"/>
        <v>4.9445209901001997E-3</v>
      </c>
      <c r="AH364" s="147">
        <f t="shared" si="240"/>
        <v>1</v>
      </c>
      <c r="AI364" s="147">
        <f t="shared" si="240"/>
        <v>8.0663863274494201E-3</v>
      </c>
      <c r="AJ364" s="147">
        <f t="shared" si="240"/>
        <v>2.9692809310516401E-2</v>
      </c>
      <c r="AK364" s="147">
        <f t="shared" si="240"/>
        <v>9.0507219885924806E-2</v>
      </c>
      <c r="AL364" s="147">
        <f t="shared" si="240"/>
        <v>7.5615872757143704E-3</v>
      </c>
      <c r="AM364" s="140">
        <f t="shared" si="240"/>
        <v>6</v>
      </c>
      <c r="AN364" s="140">
        <f t="shared" si="240"/>
        <v>4</v>
      </c>
      <c r="AO364" s="140">
        <f t="shared" si="240"/>
        <v>191201</v>
      </c>
      <c r="AP364" s="140">
        <f t="shared" si="240"/>
        <v>974731</v>
      </c>
      <c r="AQ364" s="148"/>
      <c r="AR364" s="228">
        <f>AR95</f>
        <v>29</v>
      </c>
      <c r="AS364" s="144">
        <f>AS95</f>
        <v>1.1499999999999999</v>
      </c>
      <c r="AT364" s="148"/>
      <c r="AU364" s="149">
        <f>AU95</f>
        <v>1.3716069093540175E-5</v>
      </c>
      <c r="AV364" s="149">
        <f>AV95</f>
        <v>4.7874632621271567E-11</v>
      </c>
      <c r="AW364" s="149">
        <f>AW95</f>
        <v>0</v>
      </c>
      <c r="AY364" s="245">
        <f t="shared" ref="AY364:BF364" si="241">AY95</f>
        <v>9.8193586877535284E-5</v>
      </c>
      <c r="AZ364" s="150">
        <f t="shared" si="241"/>
        <v>1.0911439503283394E-4</v>
      </c>
      <c r="BA364" s="150">
        <f t="shared" si="241"/>
        <v>1.1145456820896936E-4</v>
      </c>
      <c r="BB364" s="150">
        <f t="shared" si="241"/>
        <v>1.1847508773737565E-4</v>
      </c>
      <c r="BC364" s="146">
        <f t="shared" si="241"/>
        <v>1.2084515464316293E-6</v>
      </c>
      <c r="BD364" s="146">
        <f t="shared" si="241"/>
        <v>0.84423706754124872</v>
      </c>
      <c r="BE364" s="146">
        <f t="shared" si="241"/>
        <v>2.8741820096167303</v>
      </c>
      <c r="BF364" s="150">
        <f t="shared" si="241"/>
        <v>39.993562246499621</v>
      </c>
      <c r="BH364" s="148"/>
      <c r="BI364" s="151">
        <f>BI95</f>
        <v>40</v>
      </c>
      <c r="BJ364" s="148"/>
      <c r="BK364" s="148"/>
      <c r="BL364" s="148"/>
      <c r="BN364" s="151"/>
    </row>
    <row r="365" spans="1:66" s="140" customFormat="1" x14ac:dyDescent="0.2">
      <c r="A365" s="140" t="str">
        <f t="shared" ref="A365:AP365" si="242">A176</f>
        <v>monika</v>
      </c>
      <c r="B365" s="140" t="str">
        <f t="shared" si="242"/>
        <v>16_SCOL-C-01</v>
      </c>
      <c r="C365" s="140" t="str">
        <f t="shared" si="242"/>
        <v>_x-3882y6482.ais</v>
      </c>
      <c r="D365" s="141">
        <f t="shared" si="242"/>
        <v>45748</v>
      </c>
      <c r="E365" s="142">
        <f t="shared" si="242"/>
        <v>0.65763888888888888</v>
      </c>
      <c r="F365" s="144">
        <f t="shared" si="242"/>
        <v>-3882</v>
      </c>
      <c r="G365" s="144">
        <f t="shared" si="242"/>
        <v>6482</v>
      </c>
      <c r="H365" s="140">
        <f t="shared" si="242"/>
        <v>750</v>
      </c>
      <c r="I365" s="140">
        <f t="shared" si="242"/>
        <v>36</v>
      </c>
      <c r="J365" s="140">
        <f t="shared" si="242"/>
        <v>2001</v>
      </c>
      <c r="K365" s="140">
        <f t="shared" si="242"/>
        <v>50</v>
      </c>
      <c r="L365" s="140">
        <f t="shared" si="242"/>
        <v>15</v>
      </c>
      <c r="M365" s="140">
        <f t="shared" si="242"/>
        <v>400</v>
      </c>
      <c r="N365" s="140">
        <f t="shared" si="242"/>
        <v>80</v>
      </c>
      <c r="O365" s="140">
        <f t="shared" si="242"/>
        <v>400</v>
      </c>
      <c r="P365" s="143">
        <f t="shared" si="242"/>
        <v>3.07</v>
      </c>
      <c r="Q365" s="143">
        <f t="shared" si="242"/>
        <v>3.07</v>
      </c>
      <c r="R365" s="144">
        <f t="shared" si="242"/>
        <v>9</v>
      </c>
      <c r="S365" s="144">
        <f t="shared" si="242"/>
        <v>7</v>
      </c>
      <c r="T365" s="144">
        <f t="shared" si="242"/>
        <v>-16</v>
      </c>
      <c r="U365" s="145">
        <f t="shared" si="242"/>
        <v>9.7102934627777695E-4</v>
      </c>
      <c r="V365" s="145">
        <f t="shared" si="242"/>
        <v>3.4396597285190302E-5</v>
      </c>
      <c r="W365" s="145">
        <f t="shared" si="242"/>
        <v>1.45693911438803E-5</v>
      </c>
      <c r="X365" s="145">
        <f t="shared" si="242"/>
        <v>12.1397532568716</v>
      </c>
      <c r="Y365" s="145">
        <f t="shared" si="242"/>
        <v>0</v>
      </c>
      <c r="Z365" s="145">
        <f t="shared" si="242"/>
        <v>1.7859898674077199E-2</v>
      </c>
      <c r="AA365" s="146">
        <f t="shared" si="242"/>
        <v>26.7641330441181</v>
      </c>
      <c r="AB365" s="164">
        <f t="shared" si="242"/>
        <v>0.95000002417999996</v>
      </c>
      <c r="AC365" s="146">
        <f t="shared" si="242"/>
        <v>27603.385932889199</v>
      </c>
      <c r="AD365" s="147">
        <f t="shared" si="242"/>
        <v>7.8094620501432704E-2</v>
      </c>
      <c r="AE365" s="147">
        <f t="shared" si="242"/>
        <v>0.161881145332609</v>
      </c>
      <c r="AF365" s="147">
        <f t="shared" si="242"/>
        <v>0.203357016679171</v>
      </c>
      <c r="AG365" s="147">
        <f t="shared" si="242"/>
        <v>6.0184215745228099E-3</v>
      </c>
      <c r="AH365" s="147" t="str">
        <f t="shared" si="242"/>
        <v>nan</v>
      </c>
      <c r="AI365" s="147">
        <f t="shared" si="242"/>
        <v>8.1793921696095302E-3</v>
      </c>
      <c r="AJ365" s="147">
        <f t="shared" si="242"/>
        <v>7.2408919335431393E-2</v>
      </c>
      <c r="AK365" s="147">
        <f t="shared" si="242"/>
        <v>0.16363823355472801</v>
      </c>
      <c r="AL365" s="147">
        <f t="shared" si="242"/>
        <v>6.7482705435393097E-3</v>
      </c>
      <c r="AM365" s="140">
        <f t="shared" si="242"/>
        <v>6</v>
      </c>
      <c r="AN365" s="140">
        <f t="shared" si="242"/>
        <v>4</v>
      </c>
      <c r="AO365" s="140">
        <f t="shared" si="242"/>
        <v>191201</v>
      </c>
      <c r="AP365" s="140">
        <f t="shared" si="242"/>
        <v>974731</v>
      </c>
      <c r="AQ365" s="148"/>
      <c r="AR365" s="228">
        <f>AR176</f>
        <v>27</v>
      </c>
      <c r="AS365" s="144">
        <f>AS176</f>
        <v>0.95</v>
      </c>
      <c r="AT365" s="148"/>
      <c r="AU365" s="149">
        <f>AU176</f>
        <v>-8.5448559265646488E-6</v>
      </c>
      <c r="AV365" s="149">
        <f>AV176</f>
        <v>3.5039179702154525E-11</v>
      </c>
      <c r="AW365" s="149">
        <f>AW176</f>
        <v>0</v>
      </c>
      <c r="AY365" s="245">
        <f t="shared" ref="AY365:BF365" si="243">AY176</f>
        <v>-6.1172778225236088E-5</v>
      </c>
      <c r="AZ365" s="150">
        <f t="shared" si="243"/>
        <v>-6.7976238579094212E-5</v>
      </c>
      <c r="BA365" s="150">
        <f t="shared" si="243"/>
        <v>-6.9434122940635224E-5</v>
      </c>
      <c r="BB365" s="150">
        <f t="shared" si="243"/>
        <v>-7.3807776025258315E-5</v>
      </c>
      <c r="BC365" s="146">
        <f t="shared" si="243"/>
        <v>8.844590251320396E-7</v>
      </c>
      <c r="BD365" s="146">
        <f t="shared" si="243"/>
        <v>0</v>
      </c>
      <c r="BE365" s="146">
        <f t="shared" si="243"/>
        <v>5.0250411502573966</v>
      </c>
      <c r="BF365" s="150">
        <f t="shared" si="243"/>
        <v>39.719777970912553</v>
      </c>
      <c r="BH365" s="148"/>
      <c r="BI365" s="151">
        <f>BI176</f>
        <v>40</v>
      </c>
      <c r="BJ365" s="148"/>
      <c r="BK365" s="148"/>
      <c r="BL365" s="148"/>
      <c r="BN365" s="151"/>
    </row>
    <row r="366" spans="1:66" s="140" customFormat="1" x14ac:dyDescent="0.2">
      <c r="A366" s="140" t="str">
        <f t="shared" ref="A366:AP366" si="244">A196</f>
        <v>monika</v>
      </c>
      <c r="B366" s="140" t="str">
        <f t="shared" si="244"/>
        <v>16_SCOL-F-01</v>
      </c>
      <c r="C366" s="140" t="str">
        <f t="shared" si="244"/>
        <v>_x-3775y5981.ais</v>
      </c>
      <c r="D366" s="141">
        <f t="shared" si="244"/>
        <v>45748</v>
      </c>
      <c r="E366" s="142">
        <f t="shared" si="244"/>
        <v>0.78749999999999998</v>
      </c>
      <c r="F366" s="144">
        <f t="shared" si="244"/>
        <v>-3775</v>
      </c>
      <c r="G366" s="144">
        <f t="shared" si="244"/>
        <v>5981</v>
      </c>
      <c r="H366" s="140">
        <f t="shared" si="244"/>
        <v>750</v>
      </c>
      <c r="I366" s="140">
        <f t="shared" si="244"/>
        <v>36</v>
      </c>
      <c r="J366" s="140">
        <f t="shared" si="244"/>
        <v>2001</v>
      </c>
      <c r="K366" s="140">
        <f t="shared" si="244"/>
        <v>50</v>
      </c>
      <c r="L366" s="140">
        <f t="shared" si="244"/>
        <v>15</v>
      </c>
      <c r="M366" s="140">
        <f t="shared" si="244"/>
        <v>400</v>
      </c>
      <c r="N366" s="140">
        <f t="shared" si="244"/>
        <v>80</v>
      </c>
      <c r="O366" s="140">
        <f t="shared" si="244"/>
        <v>400</v>
      </c>
      <c r="P366" s="143">
        <f t="shared" si="244"/>
        <v>3.06</v>
      </c>
      <c r="Q366" s="143">
        <f t="shared" si="244"/>
        <v>3.07</v>
      </c>
      <c r="R366" s="144">
        <f t="shared" si="244"/>
        <v>-7</v>
      </c>
      <c r="S366" s="144">
        <f t="shared" si="244"/>
        <v>7</v>
      </c>
      <c r="T366" s="144">
        <f t="shared" si="244"/>
        <v>-11</v>
      </c>
      <c r="U366" s="145">
        <f t="shared" si="244"/>
        <v>3.9751133436916599E-3</v>
      </c>
      <c r="V366" s="145">
        <f t="shared" si="244"/>
        <v>5.6544182451691199E-5</v>
      </c>
      <c r="W366" s="145">
        <f t="shared" si="244"/>
        <v>7.9517664576137199E-6</v>
      </c>
      <c r="X366" s="145">
        <f t="shared" si="244"/>
        <v>12.064328256945799</v>
      </c>
      <c r="Y366" s="145">
        <f t="shared" si="244"/>
        <v>6.0711639156403197E-7</v>
      </c>
      <c r="Z366" s="145">
        <f t="shared" si="244"/>
        <v>1.6311708193553199E-2</v>
      </c>
      <c r="AA366" s="146">
        <f t="shared" si="244"/>
        <v>108.770444350029</v>
      </c>
      <c r="AB366" s="164">
        <f t="shared" si="244"/>
        <v>1.5500000622479999</v>
      </c>
      <c r="AC366" s="146">
        <f t="shared" si="244"/>
        <v>27355.924548433501</v>
      </c>
      <c r="AD366" s="147">
        <f t="shared" si="244"/>
        <v>2.8791409269225899E-2</v>
      </c>
      <c r="AE366" s="147">
        <f t="shared" si="244"/>
        <v>0.115051522798286</v>
      </c>
      <c r="AF366" s="147">
        <f t="shared" si="244"/>
        <v>0.32267352918880099</v>
      </c>
      <c r="AG366" s="147">
        <f t="shared" si="244"/>
        <v>3.8482106530510702E-3</v>
      </c>
      <c r="AH366" s="147">
        <f t="shared" si="244"/>
        <v>1</v>
      </c>
      <c r="AI366" s="147">
        <f t="shared" si="244"/>
        <v>6.59383960651684E-3</v>
      </c>
      <c r="AJ366" s="147">
        <f t="shared" si="244"/>
        <v>3.2709954812242099E-2</v>
      </c>
      <c r="AK366" s="147">
        <f t="shared" si="244"/>
        <v>0.122127066635398</v>
      </c>
      <c r="AL366" s="147">
        <f t="shared" si="244"/>
        <v>7.5113692568757702E-3</v>
      </c>
      <c r="AM366" s="140">
        <f t="shared" si="244"/>
        <v>6</v>
      </c>
      <c r="AN366" s="140">
        <f t="shared" si="244"/>
        <v>4</v>
      </c>
      <c r="AO366" s="140">
        <f t="shared" si="244"/>
        <v>191201</v>
      </c>
      <c r="AP366" s="140">
        <f t="shared" si="244"/>
        <v>974731</v>
      </c>
      <c r="AQ366" s="148"/>
      <c r="AR366" s="228">
        <f>AR196</f>
        <v>108.770444350029</v>
      </c>
      <c r="AS366" s="144">
        <f>AS196</f>
        <v>1.5500000622479999</v>
      </c>
      <c r="AT366" s="148"/>
      <c r="AU366" s="149">
        <f>AU196</f>
        <v>0</v>
      </c>
      <c r="AV366" s="149">
        <f>AV196</f>
        <v>0</v>
      </c>
      <c r="AW366" s="149">
        <f>AW196</f>
        <v>0</v>
      </c>
      <c r="AY366" s="245">
        <f t="shared" ref="AY366:BF366" si="245">AY196</f>
        <v>0</v>
      </c>
      <c r="AZ366" s="150">
        <f t="shared" si="245"/>
        <v>0</v>
      </c>
      <c r="BA366" s="150">
        <f t="shared" si="245"/>
        <v>0</v>
      </c>
      <c r="BB366" s="150">
        <f t="shared" si="245"/>
        <v>0</v>
      </c>
      <c r="BC366" s="146">
        <f t="shared" si="245"/>
        <v>0</v>
      </c>
      <c r="BD366" s="146">
        <f t="shared" si="245"/>
        <v>0.846223341645575</v>
      </c>
      <c r="BE366" s="146">
        <f t="shared" si="245"/>
        <v>2.7425959857992614</v>
      </c>
      <c r="BF366" s="150">
        <f t="shared" si="245"/>
        <v>39.472996657724572</v>
      </c>
      <c r="BH366" s="148"/>
      <c r="BI366" s="151">
        <f>BI196</f>
        <v>40</v>
      </c>
      <c r="BJ366" s="148"/>
      <c r="BK366" s="148"/>
      <c r="BL366" s="148"/>
      <c r="BN366" s="151"/>
    </row>
    <row r="367" spans="1:66" s="140" customFormat="1" x14ac:dyDescent="0.2">
      <c r="A367" s="140" t="str">
        <f t="shared" ref="A367:AP367" si="246">A223</f>
        <v>monika</v>
      </c>
      <c r="B367" s="140" t="str">
        <f t="shared" si="246"/>
        <v>22_SCOL-E-01</v>
      </c>
      <c r="C367" s="140" t="str">
        <f t="shared" si="246"/>
        <v>_x-4162y4494.ais</v>
      </c>
      <c r="D367" s="141">
        <f t="shared" si="246"/>
        <v>45748</v>
      </c>
      <c r="E367" s="142">
        <f t="shared" si="246"/>
        <v>0.95416666666666672</v>
      </c>
      <c r="F367" s="144">
        <f t="shared" si="246"/>
        <v>-4162</v>
      </c>
      <c r="G367" s="144">
        <f t="shared" si="246"/>
        <v>4494</v>
      </c>
      <c r="H367" s="140">
        <f t="shared" si="246"/>
        <v>750</v>
      </c>
      <c r="I367" s="140">
        <f t="shared" si="246"/>
        <v>36</v>
      </c>
      <c r="J367" s="140">
        <f t="shared" si="246"/>
        <v>2001</v>
      </c>
      <c r="K367" s="140">
        <f t="shared" si="246"/>
        <v>50</v>
      </c>
      <c r="L367" s="140">
        <f t="shared" si="246"/>
        <v>15</v>
      </c>
      <c r="M367" s="140">
        <f t="shared" si="246"/>
        <v>400</v>
      </c>
      <c r="N367" s="140">
        <f t="shared" si="246"/>
        <v>80</v>
      </c>
      <c r="O367" s="140">
        <f t="shared" si="246"/>
        <v>400</v>
      </c>
      <c r="P367" s="143">
        <f t="shared" si="246"/>
        <v>3.06</v>
      </c>
      <c r="Q367" s="143">
        <f t="shared" si="246"/>
        <v>3.06</v>
      </c>
      <c r="R367" s="144">
        <f t="shared" si="246"/>
        <v>15</v>
      </c>
      <c r="S367" s="144">
        <f t="shared" si="246"/>
        <v>12</v>
      </c>
      <c r="T367" s="144">
        <f t="shared" si="246"/>
        <v>-2</v>
      </c>
      <c r="U367" s="145">
        <f t="shared" si="246"/>
        <v>3.0032390303273101E-3</v>
      </c>
      <c r="V367" s="145">
        <f t="shared" si="246"/>
        <v>5.05266129601747E-5</v>
      </c>
      <c r="W367" s="145">
        <f t="shared" si="246"/>
        <v>8.8832427270842404E-6</v>
      </c>
      <c r="X367" s="145">
        <f t="shared" si="246"/>
        <v>12.169188717374</v>
      </c>
      <c r="Y367" s="145">
        <f t="shared" si="246"/>
        <v>0</v>
      </c>
      <c r="Z367" s="145">
        <f t="shared" si="246"/>
        <v>1.8275315736028402E-2</v>
      </c>
      <c r="AA367" s="146">
        <f t="shared" si="246"/>
        <v>84.929613911413398</v>
      </c>
      <c r="AB367" s="164">
        <f t="shared" si="246"/>
        <v>1.42500005363</v>
      </c>
      <c r="AC367" s="146">
        <f t="shared" si="246"/>
        <v>28283.077608522199</v>
      </c>
      <c r="AD367" s="147">
        <f t="shared" si="246"/>
        <v>9.3206914272335809E-3</v>
      </c>
      <c r="AE367" s="147">
        <f t="shared" si="246"/>
        <v>0.15143065846548801</v>
      </c>
      <c r="AF367" s="147">
        <f t="shared" si="246"/>
        <v>0.30648385962897101</v>
      </c>
      <c r="AG367" s="147">
        <f t="shared" si="246"/>
        <v>7.4618964100447299E-3</v>
      </c>
      <c r="AH367" s="147" t="str">
        <f t="shared" si="246"/>
        <v>nan</v>
      </c>
      <c r="AI367" s="147">
        <f t="shared" si="246"/>
        <v>6.3640735136288196E-3</v>
      </c>
      <c r="AJ367" s="147">
        <f t="shared" si="246"/>
        <v>7.2766282914112001E-3</v>
      </c>
      <c r="AK367" s="147">
        <f t="shared" si="246"/>
        <v>0.14713153117372599</v>
      </c>
      <c r="AL367" s="147">
        <f t="shared" si="246"/>
        <v>7.3269382282751304E-3</v>
      </c>
      <c r="AM367" s="140">
        <f t="shared" si="246"/>
        <v>6</v>
      </c>
      <c r="AN367" s="140">
        <f t="shared" si="246"/>
        <v>4</v>
      </c>
      <c r="AO367" s="140">
        <f t="shared" si="246"/>
        <v>191201</v>
      </c>
      <c r="AP367" s="140">
        <f t="shared" si="246"/>
        <v>974731</v>
      </c>
      <c r="AQ367" s="148"/>
      <c r="AR367" s="228">
        <f>AR223</f>
        <v>85</v>
      </c>
      <c r="AS367" s="144">
        <f>AS223</f>
        <v>1.1000000000000001</v>
      </c>
      <c r="AT367" s="148"/>
      <c r="AU367" s="149">
        <f t="shared" ref="AU367:AW368" si="247">AU223</f>
        <v>-2.4886290509415257E-6</v>
      </c>
      <c r="AV367" s="149">
        <f t="shared" si="247"/>
        <v>4.5963888107010192E-4</v>
      </c>
      <c r="AW367" s="149">
        <f t="shared" si="247"/>
        <v>0</v>
      </c>
      <c r="AY367" s="245">
        <f t="shared" ref="AY367:BF368" si="248">AY223</f>
        <v>-1.7816140415527218E-5</v>
      </c>
      <c r="AZ367" s="150">
        <f t="shared" si="248"/>
        <v>-1.979760028203046E-5</v>
      </c>
      <c r="BA367" s="150">
        <f t="shared" si="248"/>
        <v>-2.0222198824852582E-5</v>
      </c>
      <c r="BB367" s="150">
        <f t="shared" si="248"/>
        <v>-2.1495994453318954E-5</v>
      </c>
      <c r="BC367" s="146">
        <f t="shared" si="248"/>
        <v>11.602205306166073</v>
      </c>
      <c r="BD367" s="146">
        <f t="shared" si="248"/>
        <v>0</v>
      </c>
      <c r="BE367" s="146">
        <f t="shared" si="248"/>
        <v>3.0638658685523024</v>
      </c>
      <c r="BF367" s="150">
        <f t="shared" si="248"/>
        <v>39.816087173487574</v>
      </c>
      <c r="BH367" s="148"/>
      <c r="BI367" s="151">
        <f>BI223</f>
        <v>40</v>
      </c>
      <c r="BJ367" s="148"/>
      <c r="BK367" s="148"/>
      <c r="BL367" s="148"/>
      <c r="BN367" s="151"/>
    </row>
    <row r="368" spans="1:66" s="140" customFormat="1" x14ac:dyDescent="0.2">
      <c r="A368" s="140" t="str">
        <f t="shared" ref="A368:AP368" si="249">A224</f>
        <v>monika</v>
      </c>
      <c r="B368" s="140" t="str">
        <f t="shared" si="249"/>
        <v>23_SCOL-E-02</v>
      </c>
      <c r="C368" s="140" t="str">
        <f t="shared" si="249"/>
        <v>_x-4199y5174.ais</v>
      </c>
      <c r="D368" s="141">
        <f t="shared" si="249"/>
        <v>45748</v>
      </c>
      <c r="E368" s="142">
        <f t="shared" si="249"/>
        <v>0.9604166666666667</v>
      </c>
      <c r="F368" s="144">
        <f t="shared" si="249"/>
        <v>-4199</v>
      </c>
      <c r="G368" s="144">
        <f t="shared" si="249"/>
        <v>5174</v>
      </c>
      <c r="H368" s="140">
        <f t="shared" si="249"/>
        <v>750</v>
      </c>
      <c r="I368" s="140">
        <f t="shared" si="249"/>
        <v>36</v>
      </c>
      <c r="J368" s="140">
        <f t="shared" si="249"/>
        <v>2001</v>
      </c>
      <c r="K368" s="140">
        <f t="shared" si="249"/>
        <v>50</v>
      </c>
      <c r="L368" s="140">
        <f t="shared" si="249"/>
        <v>15</v>
      </c>
      <c r="M368" s="140">
        <f t="shared" si="249"/>
        <v>400</v>
      </c>
      <c r="N368" s="140">
        <f t="shared" si="249"/>
        <v>80</v>
      </c>
      <c r="O368" s="140">
        <f t="shared" si="249"/>
        <v>400</v>
      </c>
      <c r="P368" s="143">
        <f t="shared" si="249"/>
        <v>3.06</v>
      </c>
      <c r="Q368" s="143">
        <f t="shared" si="249"/>
        <v>3.06</v>
      </c>
      <c r="R368" s="144">
        <f t="shared" si="249"/>
        <v>22</v>
      </c>
      <c r="S368" s="144">
        <f t="shared" si="249"/>
        <v>15</v>
      </c>
      <c r="T368" s="144">
        <f t="shared" si="249"/>
        <v>-2</v>
      </c>
      <c r="U368" s="145">
        <f t="shared" si="249"/>
        <v>3.0433275403022701E-3</v>
      </c>
      <c r="V368" s="145">
        <f t="shared" si="249"/>
        <v>3.9839560515914102E-5</v>
      </c>
      <c r="W368" s="145">
        <f t="shared" si="249"/>
        <v>6.5696773957786497E-6</v>
      </c>
      <c r="X368" s="145">
        <f t="shared" si="249"/>
        <v>12.1972888369532</v>
      </c>
      <c r="Y368" s="145">
        <f t="shared" si="249"/>
        <v>0</v>
      </c>
      <c r="Z368" s="145">
        <f t="shared" si="249"/>
        <v>1.7774570292591801E-2</v>
      </c>
      <c r="AA368" s="146">
        <f t="shared" si="249"/>
        <v>86.240102186628107</v>
      </c>
      <c r="AB368" s="164">
        <f t="shared" si="249"/>
        <v>1.125000034658</v>
      </c>
      <c r="AC368" s="146">
        <f t="shared" si="249"/>
        <v>28332.0220919434</v>
      </c>
      <c r="AD368" s="147">
        <f t="shared" si="249"/>
        <v>1.5595397199973E-2</v>
      </c>
      <c r="AE368" s="147">
        <f t="shared" si="249"/>
        <v>0.19181271508665201</v>
      </c>
      <c r="AF368" s="147">
        <f t="shared" si="249"/>
        <v>0.30049456590860102</v>
      </c>
      <c r="AG368" s="147">
        <f t="shared" si="249"/>
        <v>5.1472356008207196E-3</v>
      </c>
      <c r="AH368" s="147" t="str">
        <f t="shared" si="249"/>
        <v>nan</v>
      </c>
      <c r="AI368" s="147">
        <f t="shared" si="249"/>
        <v>7.1105697201762699E-3</v>
      </c>
      <c r="AJ368" s="147">
        <f t="shared" si="249"/>
        <v>2.08528415570246E-2</v>
      </c>
      <c r="AK368" s="147">
        <f t="shared" si="249"/>
        <v>0.18636660749160699</v>
      </c>
      <c r="AL368" s="147">
        <f t="shared" si="249"/>
        <v>8.2164604567506894E-3</v>
      </c>
      <c r="AM368" s="140">
        <f t="shared" si="249"/>
        <v>6</v>
      </c>
      <c r="AN368" s="140">
        <f t="shared" si="249"/>
        <v>4</v>
      </c>
      <c r="AO368" s="140">
        <f t="shared" si="249"/>
        <v>191201</v>
      </c>
      <c r="AP368" s="140">
        <f t="shared" si="249"/>
        <v>974731</v>
      </c>
      <c r="AQ368" s="148"/>
      <c r="AR368" s="228">
        <f>AR224</f>
        <v>85</v>
      </c>
      <c r="AS368" s="144">
        <f>AS224</f>
        <v>1.1000000000000001</v>
      </c>
      <c r="AT368" s="148"/>
      <c r="AU368" s="149">
        <f t="shared" si="247"/>
        <v>4.3770338121427175E-5</v>
      </c>
      <c r="AV368" s="149">
        <f t="shared" si="247"/>
        <v>3.5295800034137401E-5</v>
      </c>
      <c r="AW368" s="149">
        <f t="shared" si="247"/>
        <v>0</v>
      </c>
      <c r="AY368" s="245">
        <f t="shared" si="248"/>
        <v>3.1335264277792657E-4</v>
      </c>
      <c r="AZ368" s="150">
        <f t="shared" si="248"/>
        <v>3.4820282195512157E-4</v>
      </c>
      <c r="BA368" s="150">
        <f t="shared" si="248"/>
        <v>3.5567071749309189E-4</v>
      </c>
      <c r="BB368" s="150">
        <f t="shared" si="248"/>
        <v>3.7807440410700301E-4</v>
      </c>
      <c r="BC368" s="146">
        <f t="shared" si="248"/>
        <v>0.89093663592612671</v>
      </c>
      <c r="BD368" s="146">
        <f t="shared" si="248"/>
        <v>0</v>
      </c>
      <c r="BE368" s="146">
        <f t="shared" si="248"/>
        <v>2.2659079526168284</v>
      </c>
      <c r="BF368" s="150">
        <f t="shared" si="248"/>
        <v>39.90802730497338</v>
      </c>
      <c r="BH368" s="148"/>
      <c r="BI368" s="151">
        <f>BI224</f>
        <v>40</v>
      </c>
      <c r="BJ368" s="148"/>
      <c r="BK368" s="148"/>
      <c r="BL368" s="148"/>
      <c r="BN368" s="151"/>
    </row>
    <row r="369" spans="4:47" x14ac:dyDescent="0.2">
      <c r="D369"/>
      <c r="E369"/>
      <c r="F369"/>
      <c r="G369"/>
      <c r="P369"/>
      <c r="Q369"/>
      <c r="R369"/>
      <c r="S369"/>
      <c r="T369"/>
      <c r="U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</row>
  </sheetData>
  <sortState xmlns:xlrd2="http://schemas.microsoft.com/office/spreadsheetml/2017/richdata2" ref="A3:AQ9">
    <sortCondition ref="E3:E9"/>
  </sortState>
  <phoneticPr fontId="3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DFA18-9B3B-44C7-BF0A-800226FAD167}">
  <dimension ref="A1:R148"/>
  <sheetViews>
    <sheetView workbookViewId="0">
      <pane xSplit="1" ySplit="2" topLeftCell="B11" activePane="bottomRight" state="frozen"/>
      <selection pane="topRight" activeCell="B1" sqref="B1"/>
      <selection pane="bottomLeft" activeCell="A3" sqref="A3"/>
      <selection pane="bottomRight" activeCell="Q113" sqref="Q113"/>
    </sheetView>
  </sheetViews>
  <sheetFormatPr baseColWidth="10" defaultColWidth="8.83203125" defaultRowHeight="15" x14ac:dyDescent="0.2"/>
  <cols>
    <col min="1" max="1" width="29.33203125" customWidth="1"/>
    <col min="2" max="2" width="16.5" bestFit="1" customWidth="1"/>
    <col min="17" max="17" width="17.5" bestFit="1" customWidth="1"/>
  </cols>
  <sheetData>
    <row r="1" spans="1:18" ht="32" x14ac:dyDescent="0.2">
      <c r="A1" s="17" t="str">
        <f>data!B1</f>
        <v>sample</v>
      </c>
      <c r="B1" s="17" t="str">
        <f>data!C1</f>
        <v>file</v>
      </c>
      <c r="C1" s="18" t="str">
        <f>data!F1</f>
        <v>X pos</v>
      </c>
      <c r="D1" s="18" t="str">
        <f>data!G1</f>
        <v>Y pos</v>
      </c>
      <c r="E1" s="18" t="str">
        <f>data!R1</f>
        <v>Xdefl</v>
      </c>
      <c r="F1" s="18" t="str">
        <f>data!S1</f>
        <v>Ydefl</v>
      </c>
      <c r="G1" s="23" t="str">
        <f>data!AC1</f>
        <v>30Si cps</v>
      </c>
      <c r="H1" s="244"/>
      <c r="I1" s="17" t="str">
        <f>data!AZ1</f>
        <v>H2O _AND</v>
      </c>
      <c r="J1" s="17" t="str">
        <f>data!BA1</f>
        <v>H2O _DCB</v>
      </c>
      <c r="K1" s="17" t="str">
        <f>data!BB1</f>
        <v>H2O _HSR</v>
      </c>
      <c r="L1" s="17" t="str">
        <f>data!BC1</f>
        <v>CO2 ppm</v>
      </c>
      <c r="M1" s="17" t="str">
        <f>data!BD1</f>
        <v>Cl ppm</v>
      </c>
      <c r="N1" s="17" t="str">
        <f>data!BE1</f>
        <v>F ppm</v>
      </c>
      <c r="O1" s="17" t="str">
        <f>data!BF1</f>
        <v>MgO</v>
      </c>
      <c r="P1" s="17"/>
      <c r="Q1" s="20" t="str">
        <f>data!BH1</f>
        <v>notes</v>
      </c>
      <c r="R1" s="20" t="str">
        <f>data!BI1</f>
        <v>SiO2</v>
      </c>
    </row>
    <row r="2" spans="1:18" ht="48" x14ac:dyDescent="0.2">
      <c r="A2" s="17"/>
      <c r="B2" s="17"/>
      <c r="C2" s="18"/>
      <c r="D2" s="18"/>
      <c r="E2" s="18"/>
      <c r="F2" s="18"/>
      <c r="G2" s="23"/>
      <c r="H2" s="244"/>
      <c r="I2" s="17"/>
      <c r="J2" s="17"/>
      <c r="K2" s="17"/>
      <c r="L2" s="17"/>
      <c r="M2" s="17"/>
      <c r="N2" s="17"/>
      <c r="O2" s="17"/>
      <c r="P2" s="17"/>
      <c r="Q2" s="20"/>
      <c r="R2" s="254" t="s">
        <v>787</v>
      </c>
    </row>
    <row r="3" spans="1:18" x14ac:dyDescent="0.2">
      <c r="A3" t="str">
        <f>data!B76</f>
        <v>1_DCB-2-1200-10-A1861-01</v>
      </c>
      <c r="B3" t="str">
        <f>data!C76</f>
        <v>_x-79y1065.ais</v>
      </c>
      <c r="C3" s="16">
        <f>data!F76</f>
        <v>-79</v>
      </c>
      <c r="D3" s="16">
        <f>data!G76</f>
        <v>1065</v>
      </c>
      <c r="E3" s="16">
        <f>data!R76</f>
        <v>5</v>
      </c>
      <c r="F3" s="16">
        <f>data!S76</f>
        <v>4</v>
      </c>
      <c r="G3" s="25">
        <f>data!AC76</f>
        <v>59303.915049282397</v>
      </c>
      <c r="H3" s="245"/>
      <c r="I3" s="13">
        <f>data!AZ76</f>
        <v>8.1769128429421549</v>
      </c>
      <c r="J3" s="13">
        <f>data!BA76</f>
        <v>8.3522828488235259</v>
      </c>
      <c r="K3" s="13">
        <f>data!BB76</f>
        <v>8.8783928664676459</v>
      </c>
      <c r="L3" s="3">
        <f>data!BC76</f>
        <v>4411.6915692297944</v>
      </c>
      <c r="M3" s="3">
        <f>data!BD76</f>
        <v>3991.8022370783165</v>
      </c>
      <c r="N3" s="3">
        <f>data!BE76</f>
        <v>687.34248854937618</v>
      </c>
      <c r="O3" s="13">
        <f>data!BF76</f>
        <v>1.294124700863915</v>
      </c>
      <c r="Q3" s="11">
        <f>data!BH76</f>
        <v>0</v>
      </c>
      <c r="R3" s="100">
        <f>data!BI76</f>
        <v>60.41</v>
      </c>
    </row>
    <row r="4" spans="1:18" x14ac:dyDescent="0.2">
      <c r="A4" t="str">
        <f>data!B77</f>
        <v>2_DCB-2-1200-10-A1861-02</v>
      </c>
      <c r="B4" t="str">
        <f>data!C77</f>
        <v>_x-93y954.ais</v>
      </c>
      <c r="C4" s="16">
        <f>data!F77</f>
        <v>-93</v>
      </c>
      <c r="D4" s="16">
        <f>data!G77</f>
        <v>954</v>
      </c>
      <c r="E4" s="16">
        <f>data!R77</f>
        <v>4</v>
      </c>
      <c r="F4" s="16">
        <f>data!S77</f>
        <v>7</v>
      </c>
      <c r="G4" s="25">
        <f>data!AC77</f>
        <v>60453.614795686102</v>
      </c>
      <c r="H4" s="245"/>
      <c r="I4" s="13">
        <f>data!AZ77</f>
        <v>8.2163388451858452</v>
      </c>
      <c r="J4" s="13">
        <f>data!BA77</f>
        <v>8.3925544193615291</v>
      </c>
      <c r="K4" s="13">
        <f>data!BB77</f>
        <v>8.9212011418885879</v>
      </c>
      <c r="L4" s="3">
        <f>data!BC77</f>
        <v>4256.5326945820343</v>
      </c>
      <c r="M4" s="3">
        <f>data!BD77</f>
        <v>3400.5538742530894</v>
      </c>
      <c r="N4" s="3">
        <f>data!BE77</f>
        <v>676.14110265859017</v>
      </c>
      <c r="O4" s="13">
        <f>data!BF77</f>
        <v>1.2965881044723468</v>
      </c>
      <c r="Q4" s="11">
        <f>data!BH77</f>
        <v>0</v>
      </c>
      <c r="R4" s="100">
        <f>data!BI77</f>
        <v>60.41</v>
      </c>
    </row>
    <row r="5" spans="1:18" x14ac:dyDescent="0.2">
      <c r="A5" t="str">
        <f>data!B78</f>
        <v>3_DCB-2-1200-10-A1861-03</v>
      </c>
      <c r="B5" t="str">
        <f>data!C78</f>
        <v>_x39y964.ais</v>
      </c>
      <c r="C5" s="16">
        <f>data!F78</f>
        <v>39</v>
      </c>
      <c r="D5" s="16">
        <f>data!G78</f>
        <v>964</v>
      </c>
      <c r="E5" s="16">
        <f>data!R78</f>
        <v>6</v>
      </c>
      <c r="F5" s="16">
        <f>data!S78</f>
        <v>6</v>
      </c>
      <c r="G5" s="25">
        <f>data!AC78</f>
        <v>60440.080308840297</v>
      </c>
      <c r="H5" s="245"/>
      <c r="I5" s="13">
        <f>data!AZ78</f>
        <v>8.2423224848925809</v>
      </c>
      <c r="J5" s="13">
        <f>data!BA78</f>
        <v>8.4190953294141408</v>
      </c>
      <c r="K5" s="13">
        <f>data!BB78</f>
        <v>8.9494138629788296</v>
      </c>
      <c r="L5" s="3">
        <f>data!BC78</f>
        <v>4369.7578278237479</v>
      </c>
      <c r="M5" s="3">
        <f>data!BD78</f>
        <v>3378.3236342674945</v>
      </c>
      <c r="N5" s="3">
        <f>data!BE78</f>
        <v>658.39603484449913</v>
      </c>
      <c r="O5" s="13">
        <f>data!BF78</f>
        <v>1.2970326779220189</v>
      </c>
      <c r="Q5" s="11">
        <f>data!BH78</f>
        <v>0</v>
      </c>
      <c r="R5" s="100">
        <f>data!BI78</f>
        <v>60.41</v>
      </c>
    </row>
    <row r="6" spans="1:18" x14ac:dyDescent="0.2">
      <c r="A6" t="str">
        <f>data!B79</f>
        <v>4_DCB-2-1200-10-A1861-04</v>
      </c>
      <c r="B6" t="str">
        <f>data!C79</f>
        <v>_x335y21.ais</v>
      </c>
      <c r="C6" s="16">
        <f>data!F79</f>
        <v>335</v>
      </c>
      <c r="D6" s="16">
        <f>data!G79</f>
        <v>21</v>
      </c>
      <c r="E6" s="16">
        <f>data!R79</f>
        <v>6</v>
      </c>
      <c r="F6" s="16">
        <f>data!S79</f>
        <v>2</v>
      </c>
      <c r="G6" s="25">
        <f>data!AC79</f>
        <v>63854.635228305197</v>
      </c>
      <c r="H6" s="245"/>
      <c r="I6" s="13">
        <f>data!AZ79</f>
        <v>7.9683437978999727</v>
      </c>
      <c r="J6" s="13">
        <f>data!BA79</f>
        <v>8.1392406296925088</v>
      </c>
      <c r="K6" s="13">
        <f>data!BB79</f>
        <v>8.651931125070119</v>
      </c>
      <c r="L6" s="3">
        <f>data!BC79</f>
        <v>4215.4927039081394</v>
      </c>
      <c r="M6" s="3">
        <f>data!BD79</f>
        <v>3613.8369458678349</v>
      </c>
      <c r="N6" s="3">
        <f>data!BE79</f>
        <v>716.06693797697926</v>
      </c>
      <c r="O6" s="13">
        <f>data!BF79</f>
        <v>1.353200931728622</v>
      </c>
      <c r="Q6" s="11">
        <f>data!BH79</f>
        <v>0</v>
      </c>
      <c r="R6" s="100">
        <f>data!BI79</f>
        <v>60.41</v>
      </c>
    </row>
    <row r="7" spans="1:18" x14ac:dyDescent="0.2">
      <c r="A7" t="str">
        <f>data!B80</f>
        <v>5_DCB-2-1200-10-A1861-05</v>
      </c>
      <c r="B7" t="str">
        <f>data!C80</f>
        <v>_x282y108.ais</v>
      </c>
      <c r="C7" s="16">
        <f>data!F80</f>
        <v>282</v>
      </c>
      <c r="D7" s="16">
        <f>data!G80</f>
        <v>108</v>
      </c>
      <c r="E7" s="16">
        <f>data!R80</f>
        <v>5</v>
      </c>
      <c r="F7" s="16">
        <f>data!S80</f>
        <v>1</v>
      </c>
      <c r="G7" s="25">
        <f>data!AC80</f>
        <v>60498.557824342199</v>
      </c>
      <c r="H7" s="245"/>
      <c r="I7" s="13">
        <f>data!AZ80</f>
        <v>8.0946961428202435</v>
      </c>
      <c r="J7" s="13">
        <f>data!BA80</f>
        <v>8.2683028495860622</v>
      </c>
      <c r="K7" s="13">
        <f>data!BB80</f>
        <v>8.7891229698835165</v>
      </c>
      <c r="L7" s="3">
        <f>data!BC80</f>
        <v>4322.6850925764902</v>
      </c>
      <c r="M7" s="3">
        <f>data!BD80</f>
        <v>3763.9587890252933</v>
      </c>
      <c r="N7" s="3">
        <f>data!BE80</f>
        <v>680.03010812996399</v>
      </c>
      <c r="O7" s="13">
        <f>data!BF80</f>
        <v>1.3393724670618192</v>
      </c>
      <c r="Q7" s="11">
        <f>data!BH80</f>
        <v>0</v>
      </c>
      <c r="R7" s="100">
        <f>data!BI80</f>
        <v>60.41</v>
      </c>
    </row>
    <row r="8" spans="1:18" x14ac:dyDescent="0.2">
      <c r="A8" t="str">
        <f>data!B81</f>
        <v>6_DCB-2-1200-10-A1861-06</v>
      </c>
      <c r="B8" t="str">
        <f>data!C81</f>
        <v>_x205y7.ais</v>
      </c>
      <c r="C8" s="16">
        <f>data!F81</f>
        <v>205</v>
      </c>
      <c r="D8" s="16">
        <f>data!G81</f>
        <v>7</v>
      </c>
      <c r="E8" s="16">
        <f>data!R81</f>
        <v>3</v>
      </c>
      <c r="F8" s="16">
        <f>data!S81</f>
        <v>2</v>
      </c>
      <c r="G8" s="25">
        <f>data!AC81</f>
        <v>60388.559006981501</v>
      </c>
      <c r="H8" s="245"/>
      <c r="I8" s="13">
        <f>data!AZ81</f>
        <v>8.1827509179081179</v>
      </c>
      <c r="J8" s="13">
        <f>data!BA81</f>
        <v>8.3582461328091746</v>
      </c>
      <c r="K8" s="13">
        <f>data!BB81</f>
        <v>8.8847317775123482</v>
      </c>
      <c r="L8" s="3">
        <f>data!BC81</f>
        <v>4627.2604738860246</v>
      </c>
      <c r="M8" s="3">
        <f>data!BD81</f>
        <v>3654.0041327988606</v>
      </c>
      <c r="N8" s="3">
        <f>data!BE81</f>
        <v>698.54975134183962</v>
      </c>
      <c r="O8" s="13">
        <f>data!BF81</f>
        <v>1.3415178050663323</v>
      </c>
      <c r="Q8" s="11">
        <f>data!BH81</f>
        <v>0</v>
      </c>
      <c r="R8" s="100">
        <f>data!BI81</f>
        <v>60.41</v>
      </c>
    </row>
    <row r="9" spans="1:18" x14ac:dyDescent="0.2">
      <c r="C9" s="16"/>
      <c r="D9" s="16"/>
      <c r="E9" s="16"/>
      <c r="F9" s="16"/>
      <c r="G9" s="25"/>
      <c r="H9" s="245"/>
      <c r="I9" s="13"/>
      <c r="J9" s="13"/>
      <c r="K9" s="13"/>
      <c r="L9" s="3"/>
      <c r="M9" s="3"/>
      <c r="N9" s="3"/>
      <c r="O9" s="13"/>
      <c r="Q9" s="11"/>
      <c r="R9" s="100"/>
    </row>
    <row r="10" spans="1:18" x14ac:dyDescent="0.2">
      <c r="A10" t="str">
        <f>data!B83</f>
        <v>7_DCB-2-1200-5-B781-01</v>
      </c>
      <c r="B10" t="str">
        <f>data!C83</f>
        <v>_x-4497y944.ais</v>
      </c>
      <c r="C10" s="16">
        <f>data!F83</f>
        <v>-4497</v>
      </c>
      <c r="D10" s="16">
        <f>data!G83</f>
        <v>944</v>
      </c>
      <c r="E10" s="16">
        <f>data!R83</f>
        <v>-11</v>
      </c>
      <c r="F10" s="16">
        <f>data!S83</f>
        <v>3</v>
      </c>
      <c r="G10" s="25">
        <f>data!AC83</f>
        <v>60064.802123557703</v>
      </c>
      <c r="H10" s="245"/>
      <c r="I10" s="13">
        <f>data!AZ83</f>
        <v>5.1039662676382322</v>
      </c>
      <c r="J10" s="13">
        <f>data!BA83</f>
        <v>5.2134308799639735</v>
      </c>
      <c r="K10" s="13">
        <f>data!BB83</f>
        <v>5.5418247169412007</v>
      </c>
      <c r="L10" s="3">
        <f>data!BC83</f>
        <v>2607.5789056016565</v>
      </c>
      <c r="M10" s="3">
        <f>data!BD83</f>
        <v>3897.1429853748509</v>
      </c>
      <c r="N10" s="3">
        <f>data!BE83</f>
        <v>490.52480533102869</v>
      </c>
      <c r="O10" s="13">
        <f>data!BF83</f>
        <v>1.2276230453547201</v>
      </c>
      <c r="Q10" s="11">
        <f>data!BH83</f>
        <v>0</v>
      </c>
      <c r="R10" s="100">
        <f>data!BI83</f>
        <v>66.150000000000006</v>
      </c>
    </row>
    <row r="11" spans="1:18" x14ac:dyDescent="0.2">
      <c r="A11" t="str">
        <f>data!B84</f>
        <v>8_DCB-2-1200-5-B781-02</v>
      </c>
      <c r="B11" t="str">
        <f>data!C84</f>
        <v>_x-4574y949.ais</v>
      </c>
      <c r="C11" s="16">
        <f>data!F84</f>
        <v>-4574</v>
      </c>
      <c r="D11" s="16">
        <f>data!G84</f>
        <v>949</v>
      </c>
      <c r="E11" s="16">
        <f>data!R84</f>
        <v>-12</v>
      </c>
      <c r="F11" s="16">
        <f>data!S84</f>
        <v>3</v>
      </c>
      <c r="G11" s="25">
        <f>data!AC84</f>
        <v>53013.991193776303</v>
      </c>
      <c r="H11" s="245"/>
      <c r="I11" s="13">
        <f>data!AZ84</f>
        <v>5.462945249998711</v>
      </c>
      <c r="J11" s="13">
        <f>data!BA84</f>
        <v>5.5801088738532574</v>
      </c>
      <c r="K11" s="13">
        <f>data!BB84</f>
        <v>5.9315997454169</v>
      </c>
      <c r="L11" s="3">
        <f>data!BC84</f>
        <v>2666.9770535364996</v>
      </c>
      <c r="M11" s="3">
        <f>data!BD84</f>
        <v>5281.4878051514343</v>
      </c>
      <c r="N11" s="3">
        <f>data!BE84</f>
        <v>472.91628800427867</v>
      </c>
      <c r="O11" s="13">
        <f>data!BF84</f>
        <v>1.2349598640151469</v>
      </c>
      <c r="Q11" s="11">
        <f>data!BH84</f>
        <v>0</v>
      </c>
      <c r="R11" s="100">
        <f>data!BI84</f>
        <v>66.150000000000006</v>
      </c>
    </row>
    <row r="12" spans="1:18" x14ac:dyDescent="0.2">
      <c r="A12" t="str">
        <f>data!B85</f>
        <v>9_DCB-2-1200-5-B781-03</v>
      </c>
      <c r="B12" t="str">
        <f>data!C85</f>
        <v>_x-4520y746.ais</v>
      </c>
      <c r="C12" s="16">
        <f>data!F85</f>
        <v>-4520</v>
      </c>
      <c r="D12" s="16">
        <f>data!G85</f>
        <v>746</v>
      </c>
      <c r="E12" s="16">
        <f>data!R85</f>
        <v>-11</v>
      </c>
      <c r="F12" s="16">
        <f>data!S85</f>
        <v>5</v>
      </c>
      <c r="G12" s="25">
        <f>data!AC85</f>
        <v>55761.025952049698</v>
      </c>
      <c r="H12" s="245"/>
      <c r="I12" s="13">
        <f>data!AZ85</f>
        <v>5.5996340364281538</v>
      </c>
      <c r="J12" s="13">
        <f>data!BA85</f>
        <v>5.7197292206087633</v>
      </c>
      <c r="K12" s="13">
        <f>data!BB85</f>
        <v>6.0800147731505962</v>
      </c>
      <c r="L12" s="3">
        <f>data!BC85</f>
        <v>2638.1516871028189</v>
      </c>
      <c r="M12" s="3">
        <f>data!BD85</f>
        <v>3062.4238110829497</v>
      </c>
      <c r="N12" s="3">
        <f>data!BE85</f>
        <v>456.13898510889771</v>
      </c>
      <c r="O12" s="13">
        <f>data!BF85</f>
        <v>1.2217786699387869</v>
      </c>
      <c r="Q12" s="11">
        <f>data!BH85</f>
        <v>0</v>
      </c>
      <c r="R12" s="100">
        <f>data!BI85</f>
        <v>66.150000000000006</v>
      </c>
    </row>
    <row r="13" spans="1:18" x14ac:dyDescent="0.2">
      <c r="A13" t="str">
        <f>data!B86</f>
        <v>10_DCB-2-1200-5-B781-04</v>
      </c>
      <c r="B13" t="str">
        <f>data!C86</f>
        <v>_x-4387y930.ais</v>
      </c>
      <c r="C13" s="16">
        <f>data!F86</f>
        <v>-4387</v>
      </c>
      <c r="D13" s="16">
        <f>data!G86</f>
        <v>930</v>
      </c>
      <c r="E13" s="16">
        <f>data!R86</f>
        <v>-9</v>
      </c>
      <c r="F13" s="16">
        <f>data!S86</f>
        <v>4</v>
      </c>
      <c r="G13" s="25">
        <f>data!AC86</f>
        <v>52103.286566103598</v>
      </c>
      <c r="H13" s="245"/>
      <c r="I13" s="13">
        <f>data!AZ86</f>
        <v>5.932448410922853</v>
      </c>
      <c r="J13" s="13">
        <f>data!BA86</f>
        <v>6.0596814550676816</v>
      </c>
      <c r="K13" s="13">
        <f>data!BB86</f>
        <v>6.4413805875021701</v>
      </c>
      <c r="L13" s="3">
        <f>data!BC86</f>
        <v>2669.5277599789083</v>
      </c>
      <c r="M13" s="3">
        <f>data!BD86</f>
        <v>3034.4158524030231</v>
      </c>
      <c r="N13" s="3">
        <f>data!BE86</f>
        <v>460.87135202482136</v>
      </c>
      <c r="O13" s="13">
        <f>data!BF86</f>
        <v>1.240756020050831</v>
      </c>
      <c r="Q13" s="11">
        <f>data!BH86</f>
        <v>0</v>
      </c>
      <c r="R13" s="100">
        <f>data!BI86</f>
        <v>66.150000000000006</v>
      </c>
    </row>
    <row r="14" spans="1:18" x14ac:dyDescent="0.2">
      <c r="A14" t="str">
        <f>data!B87</f>
        <v>11_DCB-2-1200-5-B781-05</v>
      </c>
      <c r="B14" t="str">
        <f>data!C87</f>
        <v>_x-4534y1347.ais</v>
      </c>
      <c r="C14" s="16">
        <f>data!F87</f>
        <v>-4534</v>
      </c>
      <c r="D14" s="16">
        <f>data!G87</f>
        <v>1347</v>
      </c>
      <c r="E14" s="16">
        <f>data!R87</f>
        <v>-13</v>
      </c>
      <c r="F14" s="16">
        <f>data!S87</f>
        <v>0</v>
      </c>
      <c r="G14" s="25">
        <f>data!AC87</f>
        <v>55884.395372998799</v>
      </c>
      <c r="H14" s="245"/>
      <c r="I14" s="13">
        <f>data!AZ87</f>
        <v>5.3641429866511867</v>
      </c>
      <c r="J14" s="13">
        <f>data!BA87</f>
        <v>5.4791876013103122</v>
      </c>
      <c r="K14" s="13">
        <f>data!BB87</f>
        <v>5.8243214452876924</v>
      </c>
      <c r="L14" s="3">
        <f>data!BC87</f>
        <v>2686.8568017433122</v>
      </c>
      <c r="M14" s="3">
        <f>data!BD87</f>
        <v>3108.7720317778294</v>
      </c>
      <c r="N14" s="3">
        <f>data!BE87</f>
        <v>481.20681300950406</v>
      </c>
      <c r="O14" s="13">
        <f>data!BF87</f>
        <v>1.3032305037760745</v>
      </c>
      <c r="Q14" s="11">
        <f>data!BH87</f>
        <v>0</v>
      </c>
      <c r="R14" s="100">
        <f>data!BI87</f>
        <v>66.150000000000006</v>
      </c>
    </row>
    <row r="15" spans="1:18" x14ac:dyDescent="0.2">
      <c r="C15" s="16"/>
      <c r="D15" s="16"/>
      <c r="E15" s="16"/>
      <c r="F15" s="16"/>
      <c r="G15" s="26"/>
      <c r="H15" s="245"/>
      <c r="I15" s="13"/>
      <c r="J15" s="13"/>
      <c r="K15" s="13"/>
      <c r="L15" s="3"/>
      <c r="M15" s="3"/>
      <c r="N15" s="3"/>
      <c r="O15" s="13"/>
      <c r="Q15" s="11"/>
      <c r="R15" s="100"/>
    </row>
    <row r="16" spans="1:18" x14ac:dyDescent="0.2">
      <c r="A16" t="str">
        <f>data!B89</f>
        <v>12_DCB-2-1200-15-A1860-01</v>
      </c>
      <c r="B16" t="str">
        <f>data!C89</f>
        <v>_x5024y-80.ais</v>
      </c>
      <c r="C16" s="16">
        <f>data!F89</f>
        <v>5024</v>
      </c>
      <c r="D16" s="16">
        <f>data!G89</f>
        <v>-80</v>
      </c>
      <c r="E16" s="16">
        <f>data!R89</f>
        <v>24</v>
      </c>
      <c r="F16" s="16">
        <f>data!S89</f>
        <v>8</v>
      </c>
      <c r="G16" s="25">
        <f>data!AC89</f>
        <v>70098.542226143603</v>
      </c>
      <c r="H16" s="245"/>
      <c r="I16" s="13">
        <f>data!AZ89</f>
        <v>7.2514441896236308</v>
      </c>
      <c r="J16" s="13">
        <f>data!BA89</f>
        <v>7.40696569689766</v>
      </c>
      <c r="K16" s="13">
        <f>data!BB89</f>
        <v>7.8735302187197531</v>
      </c>
      <c r="L16" s="3">
        <f>data!BC89</f>
        <v>7662.3553517360178</v>
      </c>
      <c r="M16" s="3">
        <f>data!BD89</f>
        <v>4388.8617174966848</v>
      </c>
      <c r="N16" s="3">
        <f>data!BE89</f>
        <v>492.96211506861908</v>
      </c>
      <c r="O16" s="13">
        <f>data!BF89</f>
        <v>1.1352941396922585</v>
      </c>
      <c r="Q16" s="11">
        <f>data!BH89</f>
        <v>0</v>
      </c>
      <c r="R16" s="100">
        <f>data!BI89</f>
        <v>58.51</v>
      </c>
    </row>
    <row r="17" spans="1:18" x14ac:dyDescent="0.2">
      <c r="A17" t="str">
        <f>data!B90</f>
        <v>13_DCB-2-1200-15-A1860-02</v>
      </c>
      <c r="B17" t="str">
        <f>data!C90</f>
        <v>_x5214y-343.ais</v>
      </c>
      <c r="C17" s="16">
        <f>data!F90</f>
        <v>5214</v>
      </c>
      <c r="D17" s="16">
        <f>data!G90</f>
        <v>-343</v>
      </c>
      <c r="E17" s="16">
        <f>data!R90</f>
        <v>27</v>
      </c>
      <c r="F17" s="16">
        <f>data!S90</f>
        <v>11</v>
      </c>
      <c r="G17" s="25">
        <f>data!AC90</f>
        <v>61469.141021974698</v>
      </c>
      <c r="H17" s="245"/>
      <c r="I17" s="13">
        <f>data!AZ90</f>
        <v>7.8983459588757254</v>
      </c>
      <c r="J17" s="13">
        <f>data!BA90</f>
        <v>8.0677415491022639</v>
      </c>
      <c r="K17" s="13">
        <f>data!BB90</f>
        <v>8.5759283197818803</v>
      </c>
      <c r="L17" s="3">
        <f>data!BC90</f>
        <v>9210.1785417686751</v>
      </c>
      <c r="M17" s="3">
        <f>data!BD90</f>
        <v>4584.2006554893078</v>
      </c>
      <c r="N17" s="3">
        <f>data!BE90</f>
        <v>459.9785302325763</v>
      </c>
      <c r="O17" s="13">
        <f>data!BF90</f>
        <v>1.1623221425709889</v>
      </c>
      <c r="Q17" s="11">
        <f>data!BH90</f>
        <v>0</v>
      </c>
      <c r="R17" s="100">
        <f>data!BI90</f>
        <v>58.51</v>
      </c>
    </row>
    <row r="18" spans="1:18" x14ac:dyDescent="0.2">
      <c r="A18" t="str">
        <f>data!B91</f>
        <v>14_DCB-2-1200-15-A1860-03</v>
      </c>
      <c r="B18" t="str">
        <f>data!C91</f>
        <v>_x4764y-245.ais</v>
      </c>
      <c r="C18" s="16">
        <f>data!F91</f>
        <v>4764</v>
      </c>
      <c r="D18" s="16">
        <f>data!G91</f>
        <v>-245</v>
      </c>
      <c r="E18" s="16">
        <f>data!R91</f>
        <v>19</v>
      </c>
      <c r="F18" s="16">
        <f>data!S91</f>
        <v>10</v>
      </c>
      <c r="G18" s="25">
        <f>data!AC91</f>
        <v>62445.305331899399</v>
      </c>
      <c r="H18" s="245"/>
      <c r="I18" s="13">
        <f>data!AZ91</f>
        <v>7.6018824585158624</v>
      </c>
      <c r="J18" s="13">
        <f>data!BA91</f>
        <v>7.7649198048916546</v>
      </c>
      <c r="K18" s="13">
        <f>data!BB91</f>
        <v>8.2540318440190337</v>
      </c>
      <c r="L18" s="3">
        <f>data!BC91</f>
        <v>8581.933742432162</v>
      </c>
      <c r="M18" s="3">
        <f>data!BD91</f>
        <v>5311.6549622783778</v>
      </c>
      <c r="N18" s="3">
        <f>data!BE91</f>
        <v>466.17665884714557</v>
      </c>
      <c r="O18" s="13">
        <f>data!BF91</f>
        <v>1.1506747494349685</v>
      </c>
      <c r="Q18" s="11">
        <f>data!BH91</f>
        <v>0</v>
      </c>
      <c r="R18" s="100">
        <f>data!BI91</f>
        <v>58.51</v>
      </c>
    </row>
    <row r="19" spans="1:18" x14ac:dyDescent="0.2">
      <c r="A19" t="str">
        <f>data!B92</f>
        <v>15_DCB-2-1200-15-A1860-04</v>
      </c>
      <c r="B19" t="str">
        <f>data!C92</f>
        <v>_x4796y382.ais</v>
      </c>
      <c r="C19" s="16">
        <f>data!F92</f>
        <v>4796</v>
      </c>
      <c r="D19" s="16">
        <f>data!G92</f>
        <v>382</v>
      </c>
      <c r="E19" s="16">
        <f>data!R92</f>
        <v>20</v>
      </c>
      <c r="F19" s="16">
        <f>data!S92</f>
        <v>3</v>
      </c>
      <c r="G19" s="25">
        <f>data!AC92</f>
        <v>60670.129215224602</v>
      </c>
      <c r="H19" s="245"/>
      <c r="I19" s="13">
        <f>data!AZ92</f>
        <v>7.9086070624869809</v>
      </c>
      <c r="J19" s="13">
        <f>data!BA92</f>
        <v>8.0782227222966512</v>
      </c>
      <c r="K19" s="13">
        <f>data!BB92</f>
        <v>8.5870697017256656</v>
      </c>
      <c r="L19" s="3">
        <f>data!BC92</f>
        <v>8578.0362814672026</v>
      </c>
      <c r="M19" s="3">
        <f>data!BD92</f>
        <v>4450.5798957639809</v>
      </c>
      <c r="N19" s="3">
        <f>data!BE92</f>
        <v>454.82507354939571</v>
      </c>
      <c r="O19" s="13">
        <f>data!BF92</f>
        <v>1.1639422412000431</v>
      </c>
      <c r="Q19" s="11">
        <f>data!BH92</f>
        <v>0</v>
      </c>
      <c r="R19" s="100">
        <f>data!BI92</f>
        <v>58.51</v>
      </c>
    </row>
    <row r="20" spans="1:18" x14ac:dyDescent="0.2">
      <c r="A20" t="str">
        <f>data!B93</f>
        <v>16_DCB-2-1200-15-A1860-05</v>
      </c>
      <c r="B20" t="str">
        <f>data!C93</f>
        <v>_x5181y334.ais</v>
      </c>
      <c r="C20" s="16">
        <f>data!F93</f>
        <v>5181</v>
      </c>
      <c r="D20" s="16">
        <f>data!G93</f>
        <v>334</v>
      </c>
      <c r="E20" s="16">
        <f>data!R93</f>
        <v>26</v>
      </c>
      <c r="F20" s="16">
        <f>data!S93</f>
        <v>4</v>
      </c>
      <c r="G20" s="25">
        <f>data!AC93</f>
        <v>61839.156588223203</v>
      </c>
      <c r="H20" s="245"/>
      <c r="I20" s="13">
        <f>data!AZ93</f>
        <v>7.9475321360249991</v>
      </c>
      <c r="J20" s="13">
        <f>data!BA93</f>
        <v>8.1179826207259715</v>
      </c>
      <c r="K20" s="13">
        <f>data!BB93</f>
        <v>8.6293340748288916</v>
      </c>
      <c r="L20" s="3">
        <f>data!BC93</f>
        <v>8922.8023359946219</v>
      </c>
      <c r="M20" s="3">
        <f>data!BD93</f>
        <v>4419.8580979978551</v>
      </c>
      <c r="N20" s="3">
        <f>data!BE93</f>
        <v>452.93568836940852</v>
      </c>
      <c r="O20" s="13">
        <f>data!BF93</f>
        <v>1.1652239623401983</v>
      </c>
      <c r="Q20" s="11">
        <f>data!BH93</f>
        <v>0</v>
      </c>
      <c r="R20" s="100">
        <f>data!BI93</f>
        <v>58.51</v>
      </c>
    </row>
    <row r="21" spans="1:18" x14ac:dyDescent="0.2">
      <c r="C21" s="16"/>
      <c r="D21" s="16"/>
      <c r="E21" s="16"/>
      <c r="F21" s="16"/>
      <c r="G21" s="25"/>
      <c r="H21" s="245"/>
      <c r="I21" s="13"/>
      <c r="J21" s="13"/>
      <c r="K21" s="13"/>
      <c r="L21" s="3"/>
      <c r="M21" s="3"/>
      <c r="N21" s="3"/>
      <c r="O21" s="13"/>
      <c r="Q21" s="11"/>
      <c r="R21" s="100"/>
    </row>
    <row r="22" spans="1:18" x14ac:dyDescent="0.2">
      <c r="A22" t="str">
        <f>data!B97</f>
        <v>18_AND-8-1200-10-A1811-01</v>
      </c>
      <c r="B22" t="str">
        <f>data!C97</f>
        <v>_x-575y-2009.ais</v>
      </c>
      <c r="C22" s="16">
        <f>data!F97</f>
        <v>-575</v>
      </c>
      <c r="D22" s="16">
        <f>data!G97</f>
        <v>-2009</v>
      </c>
      <c r="E22" s="16">
        <f>data!R97</f>
        <v>14</v>
      </c>
      <c r="F22" s="16">
        <f>data!S97</f>
        <v>5</v>
      </c>
      <c r="G22" s="25">
        <f>data!AC97</f>
        <v>58639.541958697097</v>
      </c>
      <c r="H22" s="245"/>
      <c r="I22" s="13">
        <f>data!AZ97</f>
        <v>6.7675154724686237</v>
      </c>
      <c r="J22" s="13">
        <f>data!BA97</f>
        <v>6.9126581749781026</v>
      </c>
      <c r="K22" s="13">
        <f>data!BB97</f>
        <v>7.3480862825065447</v>
      </c>
      <c r="L22" s="3">
        <f>data!BC97</f>
        <v>4242.6104734800738</v>
      </c>
      <c r="M22" s="3">
        <f>data!BD97</f>
        <v>6882.5458743467598</v>
      </c>
      <c r="N22" s="3">
        <f>data!BE97</f>
        <v>30.996145052337244</v>
      </c>
      <c r="O22" s="13">
        <f>data!BF97</f>
        <v>2.9536638660576418</v>
      </c>
      <c r="Q22" s="11">
        <f>data!BH97</f>
        <v>0</v>
      </c>
      <c r="R22" s="100">
        <f>data!BI97</f>
        <v>58.71</v>
      </c>
    </row>
    <row r="23" spans="1:18" x14ac:dyDescent="0.2">
      <c r="A23" t="str">
        <f>data!B98</f>
        <v>19_AND-8-1200-10-A1811-02</v>
      </c>
      <c r="B23" t="str">
        <f>data!C98</f>
        <v>_x-656y-1825.ais</v>
      </c>
      <c r="C23" s="16">
        <f>data!F98</f>
        <v>-656</v>
      </c>
      <c r="D23" s="16">
        <f>data!G98</f>
        <v>-1825</v>
      </c>
      <c r="E23" s="16">
        <f>data!R98</f>
        <v>12</v>
      </c>
      <c r="F23" s="16">
        <f>data!S98</f>
        <v>3</v>
      </c>
      <c r="G23" s="25">
        <f>data!AC98</f>
        <v>57908.193334993099</v>
      </c>
      <c r="H23" s="245"/>
      <c r="I23" s="13">
        <f>data!AZ98</f>
        <v>6.8343551277381973</v>
      </c>
      <c r="J23" s="13">
        <f>data!BA98</f>
        <v>6.9809313383408744</v>
      </c>
      <c r="K23" s="13">
        <f>data!BB98</f>
        <v>7.4206599701489111</v>
      </c>
      <c r="L23" s="3">
        <f>data!BC98</f>
        <v>3985.2529868976471</v>
      </c>
      <c r="M23" s="3">
        <f>data!BD98</f>
        <v>7004.0446440054002</v>
      </c>
      <c r="N23" s="3">
        <f>data!BE98</f>
        <v>29.155946515731845</v>
      </c>
      <c r="O23" s="13">
        <f>data!BF98</f>
        <v>2.955580566094417</v>
      </c>
      <c r="Q23" s="11">
        <f>data!BH98</f>
        <v>0</v>
      </c>
      <c r="R23" s="100">
        <f>data!BI98</f>
        <v>58.71</v>
      </c>
    </row>
    <row r="24" spans="1:18" x14ac:dyDescent="0.2">
      <c r="A24" t="str">
        <f>data!B99</f>
        <v>20_AND-8-1200-10-A1811-03</v>
      </c>
      <c r="B24" t="str">
        <f>data!C99</f>
        <v>_x-509y-1840.ais</v>
      </c>
      <c r="C24" s="16">
        <f>data!F99</f>
        <v>-509</v>
      </c>
      <c r="D24" s="16">
        <f>data!G99</f>
        <v>-1840</v>
      </c>
      <c r="E24" s="16">
        <f>data!R99</f>
        <v>18</v>
      </c>
      <c r="F24" s="16">
        <f>data!S99</f>
        <v>3</v>
      </c>
      <c r="G24" s="25">
        <f>data!AC99</f>
        <v>58350.200442028799</v>
      </c>
      <c r="H24" s="245"/>
      <c r="I24" s="13">
        <f>data!AZ99</f>
        <v>6.8946569055994109</v>
      </c>
      <c r="J24" s="13">
        <f>data!BA99</f>
        <v>7.0425264066334901</v>
      </c>
      <c r="K24" s="13">
        <f>data!BB99</f>
        <v>7.4861349097357301</v>
      </c>
      <c r="L24" s="3">
        <f>data!BC99</f>
        <v>4133.4842843252736</v>
      </c>
      <c r="M24" s="3">
        <f>data!BD99</f>
        <v>7069.3580942712751</v>
      </c>
      <c r="N24" s="3">
        <f>data!BE99</f>
        <v>26.345420431080392</v>
      </c>
      <c r="O24" s="13">
        <f>data!BF99</f>
        <v>2.9416591947613546</v>
      </c>
      <c r="Q24" s="11">
        <f>data!BH99</f>
        <v>0</v>
      </c>
      <c r="R24" s="100">
        <f>data!BI99</f>
        <v>58.71</v>
      </c>
    </row>
    <row r="25" spans="1:18" x14ac:dyDescent="0.2">
      <c r="A25" t="str">
        <f>data!B100</f>
        <v>21_AND-8-1200-10-A1811-04</v>
      </c>
      <c r="B25" t="str">
        <f>data!C100</f>
        <v>_x-484y-2148.ais</v>
      </c>
      <c r="C25" s="16">
        <f>data!F100</f>
        <v>-484</v>
      </c>
      <c r="D25" s="16">
        <f>data!G100</f>
        <v>-2148</v>
      </c>
      <c r="E25" s="16">
        <f>data!R100</f>
        <v>17</v>
      </c>
      <c r="F25" s="16">
        <f>data!S100</f>
        <v>9</v>
      </c>
      <c r="G25" s="25">
        <f>data!AC100</f>
        <v>58798.8968285062</v>
      </c>
      <c r="H25" s="245"/>
      <c r="I25" s="13">
        <f>data!AZ100</f>
        <v>6.9263133339136553</v>
      </c>
      <c r="J25" s="13">
        <f>data!BA100</f>
        <v>7.0748617694216955</v>
      </c>
      <c r="K25" s="13">
        <f>data!BB100</f>
        <v>7.5205070759458206</v>
      </c>
      <c r="L25" s="3">
        <f>data!BC100</f>
        <v>4216.6199387910447</v>
      </c>
      <c r="M25" s="3">
        <f>data!BD100</f>
        <v>6886.2573565325001</v>
      </c>
      <c r="N25" s="3">
        <f>data!BE100</f>
        <v>32.086975787269893</v>
      </c>
      <c r="O25" s="13">
        <f>data!BF100</f>
        <v>2.9423818155441466</v>
      </c>
      <c r="Q25" s="11">
        <f>data!BH100</f>
        <v>0</v>
      </c>
      <c r="R25" s="100">
        <f>data!BI100</f>
        <v>58.71</v>
      </c>
    </row>
    <row r="26" spans="1:18" x14ac:dyDescent="0.2">
      <c r="A26" t="str">
        <f>data!B101</f>
        <v>22_AND-8-1200-10-A1811-05</v>
      </c>
      <c r="B26" t="str">
        <f>data!C101</f>
        <v>_x-638y-2203.ais</v>
      </c>
      <c r="C26" s="16">
        <f>data!F101</f>
        <v>-638</v>
      </c>
      <c r="D26" s="16">
        <f>data!G101</f>
        <v>-2203</v>
      </c>
      <c r="E26" s="16">
        <f>data!R101</f>
        <v>10</v>
      </c>
      <c r="F26" s="16">
        <f>data!S101</f>
        <v>9</v>
      </c>
      <c r="G26" s="25">
        <f>data!AC101</f>
        <v>58005.619772836399</v>
      </c>
      <c r="H26" s="245"/>
      <c r="I26" s="13">
        <f>data!AZ101</f>
        <v>6.8040960464006872</v>
      </c>
      <c r="J26" s="13">
        <f>data!BA101</f>
        <v>6.95002329138834</v>
      </c>
      <c r="K26" s="13">
        <f>data!BB101</f>
        <v>7.3878050263513018</v>
      </c>
      <c r="L26" s="3">
        <f>data!BC101</f>
        <v>4294.086159602185</v>
      </c>
      <c r="M26" s="3">
        <f>data!BD101</f>
        <v>6730.4113387047028</v>
      </c>
      <c r="N26" s="3">
        <f>data!BE101</f>
        <v>29.139518061601418</v>
      </c>
      <c r="O26" s="13">
        <f>data!BF101</f>
        <v>2.9319381676144092</v>
      </c>
      <c r="Q26" s="11">
        <f>data!BH101</f>
        <v>0</v>
      </c>
      <c r="R26" s="100">
        <f>data!BI101</f>
        <v>58.71</v>
      </c>
    </row>
    <row r="27" spans="1:18" x14ac:dyDescent="0.2">
      <c r="C27" s="16"/>
      <c r="D27" s="16"/>
      <c r="E27" s="16"/>
      <c r="F27" s="16"/>
      <c r="G27" s="25"/>
      <c r="H27" s="245"/>
      <c r="I27" s="13"/>
      <c r="J27" s="13"/>
      <c r="K27" s="13"/>
      <c r="L27" s="3"/>
      <c r="M27" s="3"/>
      <c r="N27" s="3"/>
      <c r="O27" s="13"/>
      <c r="Q27" s="11"/>
      <c r="R27" s="100"/>
    </row>
    <row r="28" spans="1:18" x14ac:dyDescent="0.2">
      <c r="A28" t="str">
        <f>data!B103</f>
        <v>23_AND-4-1200-15-A1796-01</v>
      </c>
      <c r="B28" t="str">
        <f>data!C103</f>
        <v>_x4056y-611.ais</v>
      </c>
      <c r="C28" s="16">
        <f>data!F103</f>
        <v>4056</v>
      </c>
      <c r="D28" s="16">
        <f>data!G103</f>
        <v>-611</v>
      </c>
      <c r="E28" s="16">
        <f>data!R103</f>
        <v>87</v>
      </c>
      <c r="F28" s="16">
        <f>data!S103</f>
        <v>3</v>
      </c>
      <c r="G28" s="25">
        <f>data!AC103</f>
        <v>54287.759432559797</v>
      </c>
      <c r="H28" s="245"/>
      <c r="I28" s="13">
        <f>data!AZ103</f>
        <v>7.2237442828267149</v>
      </c>
      <c r="J28" s="13">
        <f>data!BA103</f>
        <v>7.3786717110257687</v>
      </c>
      <c r="K28" s="13">
        <f>data!BB103</f>
        <v>7.8434539956229354</v>
      </c>
      <c r="L28" s="3">
        <f>data!BC103</f>
        <v>10347.124216578566</v>
      </c>
      <c r="M28" s="3">
        <f>data!BD103</f>
        <v>5961.3409118049849</v>
      </c>
      <c r="N28" s="3">
        <f>data!BE103</f>
        <v>180.94320883506219</v>
      </c>
      <c r="O28" s="13">
        <f>data!BF103</f>
        <v>2.8128078128355827</v>
      </c>
      <c r="Q28" s="11" t="str">
        <f>data!BH103</f>
        <v>high deflection</v>
      </c>
      <c r="R28" s="100">
        <f>data!BI103</f>
        <v>57.45</v>
      </c>
    </row>
    <row r="29" spans="1:18" x14ac:dyDescent="0.2">
      <c r="A29" t="str">
        <f>data!B104</f>
        <v>24_AND-4-1200-15-A1796-02</v>
      </c>
      <c r="B29" t="str">
        <f>data!C104</f>
        <v>_x4269y-660.ais</v>
      </c>
      <c r="C29" s="16">
        <f>data!F104</f>
        <v>4269</v>
      </c>
      <c r="D29" s="16">
        <f>data!G104</f>
        <v>-660</v>
      </c>
      <c r="E29" s="16">
        <f>data!R104</f>
        <v>94</v>
      </c>
      <c r="F29" s="16">
        <f>data!S104</f>
        <v>4</v>
      </c>
      <c r="G29" s="25">
        <f>data!AC104</f>
        <v>55302.024916036302</v>
      </c>
      <c r="H29" s="245"/>
      <c r="I29" s="13">
        <f>data!AZ104</f>
        <v>6.9300164365476569</v>
      </c>
      <c r="J29" s="13">
        <f>data!BA104</f>
        <v>7.07864429238745</v>
      </c>
      <c r="K29" s="13">
        <f>data!BB104</f>
        <v>7.5245278599068346</v>
      </c>
      <c r="L29" s="3">
        <f>data!BC104</f>
        <v>9762.6980666961263</v>
      </c>
      <c r="M29" s="3">
        <f>data!BD104</f>
        <v>6174.5114066688593</v>
      </c>
      <c r="N29" s="3">
        <f>data!BE104</f>
        <v>204.97684335076576</v>
      </c>
      <c r="O29" s="13">
        <f>data!BF104</f>
        <v>2.7627068711536649</v>
      </c>
      <c r="Q29" s="11">
        <f>data!BH104</f>
        <v>0</v>
      </c>
      <c r="R29" s="100">
        <f>data!BI104</f>
        <v>57.45</v>
      </c>
    </row>
    <row r="30" spans="1:18" x14ac:dyDescent="0.2">
      <c r="A30" t="str">
        <f>data!B105</f>
        <v>25_AND-4-1200-15-A1796-03</v>
      </c>
      <c r="B30" t="str">
        <f>data!C105</f>
        <v>_x4271y-802.ais</v>
      </c>
      <c r="C30" s="16">
        <f>data!F105</f>
        <v>4271</v>
      </c>
      <c r="D30" s="16">
        <f>data!G105</f>
        <v>-802</v>
      </c>
      <c r="E30" s="16">
        <f>data!R105</f>
        <v>93</v>
      </c>
      <c r="F30" s="16">
        <f>data!S105</f>
        <v>7</v>
      </c>
      <c r="G30" s="25">
        <f>data!AC105</f>
        <v>54221.959860486102</v>
      </c>
      <c r="H30" s="245"/>
      <c r="I30" s="13">
        <f>data!AZ105</f>
        <v>7.2825715491357936</v>
      </c>
      <c r="J30" s="13">
        <f>data!BA105</f>
        <v>7.4387606439609648</v>
      </c>
      <c r="K30" s="13">
        <f>data!BB105</f>
        <v>7.9073279284364828</v>
      </c>
      <c r="L30" s="3">
        <f>data!BC105</f>
        <v>10382.414215404478</v>
      </c>
      <c r="M30" s="3">
        <f>data!BD105</f>
        <v>6005.0910198197089</v>
      </c>
      <c r="N30" s="3">
        <f>data!BE105</f>
        <v>187.28373049388827</v>
      </c>
      <c r="O30" s="13">
        <f>data!BF105</f>
        <v>2.7918139554773145</v>
      </c>
      <c r="Q30" s="11">
        <f>data!BH105</f>
        <v>0</v>
      </c>
      <c r="R30" s="100">
        <f>data!BI105</f>
        <v>57.45</v>
      </c>
    </row>
    <row r="31" spans="1:18" x14ac:dyDescent="0.2">
      <c r="A31" t="str">
        <f>data!B106</f>
        <v>26_AND-4-1200-15-A1796-04</v>
      </c>
      <c r="B31" t="str">
        <f>data!C106</f>
        <v>_x4279y-349.ais</v>
      </c>
      <c r="C31" s="16">
        <f>data!F106</f>
        <v>4279</v>
      </c>
      <c r="D31" s="16">
        <f>data!G106</f>
        <v>-349</v>
      </c>
      <c r="E31" s="16">
        <f>data!R106</f>
        <v>97</v>
      </c>
      <c r="F31" s="16">
        <f>data!S106</f>
        <v>-2</v>
      </c>
      <c r="G31" s="25">
        <f>data!AC106</f>
        <v>53770.372858497598</v>
      </c>
      <c r="H31" s="245"/>
      <c r="I31" s="13">
        <f>data!AZ106</f>
        <v>7.3890194439660597</v>
      </c>
      <c r="J31" s="13">
        <f>data!BA106</f>
        <v>7.5474915236170457</v>
      </c>
      <c r="K31" s="13">
        <f>data!BB106</f>
        <v>8.0229077625700072</v>
      </c>
      <c r="L31" s="3">
        <f>data!BC106</f>
        <v>10471.632892553287</v>
      </c>
      <c r="M31" s="3">
        <f>data!BD106</f>
        <v>5806.2748160390129</v>
      </c>
      <c r="N31" s="3">
        <f>data!BE106</f>
        <v>208.57743769885283</v>
      </c>
      <c r="O31" s="13">
        <f>data!BF106</f>
        <v>2.8001633712168097</v>
      </c>
      <c r="Q31" s="11">
        <f>data!BH106</f>
        <v>0</v>
      </c>
      <c r="R31" s="100">
        <f>data!BI106</f>
        <v>57.45</v>
      </c>
    </row>
    <row r="32" spans="1:18" x14ac:dyDescent="0.2">
      <c r="A32" t="str">
        <f>data!B107</f>
        <v>27_AND-4-1200-15-A1796-05</v>
      </c>
      <c r="B32" t="str">
        <f>data!C107</f>
        <v>_x4043y-412.ais</v>
      </c>
      <c r="C32" s="16">
        <f>data!F107</f>
        <v>4043</v>
      </c>
      <c r="D32" s="16">
        <f>data!G107</f>
        <v>-412</v>
      </c>
      <c r="E32" s="16">
        <f>data!R107</f>
        <v>89</v>
      </c>
      <c r="F32" s="16">
        <f>data!S107</f>
        <v>0</v>
      </c>
      <c r="G32" s="25">
        <f>data!AC107</f>
        <v>53873.268784683198</v>
      </c>
      <c r="H32" s="245"/>
      <c r="I32" s="13">
        <f>data!AZ107</f>
        <v>7.3332431254250272</v>
      </c>
      <c r="J32" s="13">
        <f>data!BA107</f>
        <v>7.4905189720356882</v>
      </c>
      <c r="K32" s="13">
        <f>data!BB107</f>
        <v>7.9623465118676746</v>
      </c>
      <c r="L32" s="3">
        <f>data!BC107</f>
        <v>10447.594721865402</v>
      </c>
      <c r="M32" s="3">
        <f>data!BD107</f>
        <v>6046.7661387742046</v>
      </c>
      <c r="N32" s="3">
        <f>data!BE107</f>
        <v>198.71212529114385</v>
      </c>
      <c r="O32" s="13">
        <f>data!BF107</f>
        <v>2.8129831462438495</v>
      </c>
      <c r="Q32" s="11">
        <f>data!BH107</f>
        <v>0</v>
      </c>
      <c r="R32" s="100">
        <f>data!BI107</f>
        <v>57.45</v>
      </c>
    </row>
    <row r="33" spans="1:18" x14ac:dyDescent="0.2">
      <c r="A33" s="129"/>
      <c r="B33" s="129"/>
      <c r="C33" s="133"/>
      <c r="D33" s="133"/>
      <c r="E33" s="133"/>
      <c r="F33" s="133"/>
      <c r="G33" s="135"/>
      <c r="H33" s="245"/>
      <c r="I33" s="139"/>
      <c r="J33" s="139"/>
      <c r="K33" s="139"/>
      <c r="L33" s="135"/>
      <c r="M33" s="135"/>
      <c r="N33" s="135"/>
      <c r="O33" s="139"/>
      <c r="P33" s="129"/>
      <c r="Q33" s="137"/>
      <c r="R33" s="137"/>
    </row>
    <row r="34" spans="1:18" x14ac:dyDescent="0.2">
      <c r="A34" t="str">
        <f>data!B138</f>
        <v>1_AND-8-1200-10-A1816-01</v>
      </c>
      <c r="B34" t="str">
        <f>data!C138</f>
        <v>_x-778y-2106.ais</v>
      </c>
      <c r="C34" s="16">
        <f>data!F138</f>
        <v>-778</v>
      </c>
      <c r="D34" s="16">
        <f>data!G138</f>
        <v>-2106</v>
      </c>
      <c r="E34" s="16">
        <f>data!R138</f>
        <v>-2</v>
      </c>
      <c r="F34" s="16">
        <f>data!S138</f>
        <v>2</v>
      </c>
      <c r="G34" s="25">
        <f>data!AC138</f>
        <v>52198.1656497652</v>
      </c>
      <c r="H34" s="245"/>
      <c r="I34" s="13">
        <f>data!AZ138</f>
        <v>7.2312988136265464</v>
      </c>
      <c r="J34" s="13">
        <f>data!BA138</f>
        <v>7.386388263622365</v>
      </c>
      <c r="K34" s="13">
        <f>data!BB138</f>
        <v>7.8516566136098236</v>
      </c>
      <c r="L34" s="3">
        <f>data!BC138</f>
        <v>4028.8845208571333</v>
      </c>
      <c r="M34" s="3">
        <f>data!BD138</f>
        <v>8629.198551772819</v>
      </c>
      <c r="N34" s="3">
        <f>data!BE138</f>
        <v>605.6122092273738</v>
      </c>
      <c r="O34" s="13">
        <f>data!BF138</f>
        <v>7.7147277195187014</v>
      </c>
      <c r="Q34" s="11" t="str">
        <f>data!BH138</f>
        <v>high MgO</v>
      </c>
      <c r="R34" s="100">
        <f>data!BI138</f>
        <v>56.16</v>
      </c>
    </row>
    <row r="35" spans="1:18" x14ac:dyDescent="0.2">
      <c r="A35" t="str">
        <f>data!B139</f>
        <v>2_AND-8-1200-10-A1816-02</v>
      </c>
      <c r="B35" t="str">
        <f>data!C139</f>
        <v>_x-352y-2150.ais</v>
      </c>
      <c r="C35" s="16">
        <f>data!F139</f>
        <v>-352</v>
      </c>
      <c r="D35" s="16">
        <f>data!G139</f>
        <v>-2150</v>
      </c>
      <c r="E35" s="16">
        <f>data!R139</f>
        <v>3</v>
      </c>
      <c r="F35" s="16">
        <f>data!S139</f>
        <v>3</v>
      </c>
      <c r="G35" s="25">
        <f>data!AC139</f>
        <v>51903.522013906797</v>
      </c>
      <c r="H35" s="245"/>
      <c r="I35" s="13">
        <f>data!AZ139</f>
        <v>7.3846369811647232</v>
      </c>
      <c r="J35" s="13">
        <f>data!BA139</f>
        <v>7.5430150702667076</v>
      </c>
      <c r="K35" s="13">
        <f>data!BB139</f>
        <v>8.0181493375726642</v>
      </c>
      <c r="L35" s="3">
        <f>data!BC139</f>
        <v>4298.931331069597</v>
      </c>
      <c r="M35" s="3">
        <f>data!BD139</f>
        <v>8411.2687441979142</v>
      </c>
      <c r="N35" s="3">
        <f>data!BE139</f>
        <v>596.29466110193857</v>
      </c>
      <c r="O35" s="13">
        <f>data!BF139</f>
        <v>7.7756977371596916</v>
      </c>
      <c r="Q35" s="11">
        <f>data!BH139</f>
        <v>0</v>
      </c>
      <c r="R35" s="100">
        <f>data!BI139</f>
        <v>56.16</v>
      </c>
    </row>
    <row r="36" spans="1:18" x14ac:dyDescent="0.2">
      <c r="A36" t="str">
        <f>data!B140</f>
        <v>3_AND-8-1200-10-A1816-03</v>
      </c>
      <c r="B36" t="str">
        <f>data!C140</f>
        <v>_x-599y-1878.ais</v>
      </c>
      <c r="C36" s="16">
        <f>data!F140</f>
        <v>-599</v>
      </c>
      <c r="D36" s="16">
        <f>data!G140</f>
        <v>-1878</v>
      </c>
      <c r="E36" s="16">
        <f>data!R140</f>
        <v>2</v>
      </c>
      <c r="F36" s="16">
        <f>data!S140</f>
        <v>2</v>
      </c>
      <c r="G36" s="25">
        <f>data!AC140</f>
        <v>52636.062830124603</v>
      </c>
      <c r="H36" s="245"/>
      <c r="I36" s="13">
        <f>data!AZ140</f>
        <v>7.1535006709108959</v>
      </c>
      <c r="J36" s="13">
        <f>data!BA140</f>
        <v>7.3069215864600769</v>
      </c>
      <c r="K36" s="13">
        <f>data!BB140</f>
        <v>7.7671843331076227</v>
      </c>
      <c r="L36" s="3">
        <f>data!BC140</f>
        <v>4067.4103245291244</v>
      </c>
      <c r="M36" s="3">
        <f>data!BD140</f>
        <v>8001.5350705485644</v>
      </c>
      <c r="N36" s="3">
        <f>data!BE140</f>
        <v>546.90302719747763</v>
      </c>
      <c r="O36" s="13">
        <f>data!BF140</f>
        <v>8.0193956997790981</v>
      </c>
      <c r="Q36" s="11">
        <f>data!BH140</f>
        <v>0</v>
      </c>
      <c r="R36" s="100">
        <f>data!BI140</f>
        <v>56.16</v>
      </c>
    </row>
    <row r="37" spans="1:18" x14ac:dyDescent="0.2">
      <c r="A37" t="str">
        <f>data!B141</f>
        <v>4_AND-8-1200-10-A1816-04</v>
      </c>
      <c r="B37" t="str">
        <f>data!C141</f>
        <v>_x-877y-1458.ais</v>
      </c>
      <c r="C37" s="16">
        <f>data!F141</f>
        <v>-877</v>
      </c>
      <c r="D37" s="16">
        <f>data!G141</f>
        <v>-1458</v>
      </c>
      <c r="E37" s="16">
        <f>data!R141</f>
        <v>-3</v>
      </c>
      <c r="F37" s="16">
        <f>data!S141</f>
        <v>0</v>
      </c>
      <c r="G37" s="25">
        <f>data!AC141</f>
        <v>51389.473005887303</v>
      </c>
      <c r="H37" s="245"/>
      <c r="I37" s="13">
        <f>data!AZ141</f>
        <v>7.0423431968720855</v>
      </c>
      <c r="J37" s="13">
        <f>data!BA141</f>
        <v>7.1933801213906214</v>
      </c>
      <c r="K37" s="13">
        <f>data!BB141</f>
        <v>7.64649089494623</v>
      </c>
      <c r="L37" s="3">
        <f>data!BC141</f>
        <v>4281.2455485346181</v>
      </c>
      <c r="M37" s="3">
        <f>data!BD141</f>
        <v>8656.2331718095338</v>
      </c>
      <c r="N37" s="3">
        <f>data!BE141</f>
        <v>515.31790801048191</v>
      </c>
      <c r="O37" s="13">
        <f>data!BF141</f>
        <v>7.5325008963582922</v>
      </c>
      <c r="Q37" s="11">
        <f>data!BH141</f>
        <v>0</v>
      </c>
      <c r="R37" s="100">
        <f>data!BI141</f>
        <v>56.16</v>
      </c>
    </row>
    <row r="38" spans="1:18" x14ac:dyDescent="0.2">
      <c r="A38" t="str">
        <f>data!B142</f>
        <v>5_AND-8-1200-10-A1816-05</v>
      </c>
      <c r="B38" t="str">
        <f>data!C142</f>
        <v>_x-584y-1442.ais</v>
      </c>
      <c r="C38" s="16">
        <f>data!F142</f>
        <v>-584</v>
      </c>
      <c r="D38" s="16">
        <f>data!G142</f>
        <v>-1442</v>
      </c>
      <c r="E38" s="16">
        <f>data!R142</f>
        <v>1</v>
      </c>
      <c r="F38" s="16">
        <f>data!S142</f>
        <v>0</v>
      </c>
      <c r="G38" s="25">
        <f>data!AC142</f>
        <v>53178.1224175428</v>
      </c>
      <c r="H38" s="245"/>
      <c r="I38" s="13">
        <f>data!AZ142</f>
        <v>7.0918875730877184</v>
      </c>
      <c r="J38" s="13">
        <f>data!BA142</f>
        <v>7.2439870743653811</v>
      </c>
      <c r="K38" s="13">
        <f>data!BB142</f>
        <v>7.7002855781983737</v>
      </c>
      <c r="L38" s="3">
        <f>data!BC142</f>
        <v>3754.7089814194892</v>
      </c>
      <c r="M38" s="3">
        <f>data!BD142</f>
        <v>7745.8949302530855</v>
      </c>
      <c r="N38" s="3">
        <f>data!BE142</f>
        <v>462.06128128626665</v>
      </c>
      <c r="O38" s="13">
        <f>data!BF142</f>
        <v>6.7955193686516022</v>
      </c>
      <c r="Q38" s="11">
        <f>data!BH142</f>
        <v>0</v>
      </c>
      <c r="R38" s="100">
        <f>data!BI142</f>
        <v>56.16</v>
      </c>
    </row>
    <row r="39" spans="1:18" x14ac:dyDescent="0.2">
      <c r="C39" s="16"/>
      <c r="D39" s="16"/>
      <c r="E39" s="16"/>
      <c r="F39" s="16"/>
      <c r="G39" s="25"/>
      <c r="H39" s="245"/>
      <c r="I39" s="13"/>
      <c r="J39" s="13"/>
      <c r="K39" s="13"/>
      <c r="L39" s="3"/>
      <c r="M39" s="3"/>
      <c r="N39" s="3"/>
      <c r="O39" s="13"/>
      <c r="Q39" s="11"/>
      <c r="R39" s="100"/>
    </row>
    <row r="40" spans="1:18" x14ac:dyDescent="0.2">
      <c r="A40" t="str">
        <f>data!B144</f>
        <v>6_AND-8-1200-5-H104-01</v>
      </c>
      <c r="B40" t="str">
        <f>data!C144</f>
        <v>_x-4788y-402.ais</v>
      </c>
      <c r="C40" s="16">
        <f>data!F144</f>
        <v>-4788</v>
      </c>
      <c r="D40" s="16">
        <f>data!G144</f>
        <v>-402</v>
      </c>
      <c r="E40" s="16">
        <f>data!R144</f>
        <v>-4</v>
      </c>
      <c r="F40" s="16">
        <f>data!S144</f>
        <v>5</v>
      </c>
      <c r="G40" s="25">
        <f>data!AC144</f>
        <v>57053.817418082697</v>
      </c>
      <c r="H40" s="245"/>
      <c r="I40" s="13">
        <f>data!AZ144</f>
        <v>4.6341785225133751</v>
      </c>
      <c r="J40" s="13">
        <f>data!BA144</f>
        <v>4.7335676110799687</v>
      </c>
      <c r="K40" s="13">
        <f>data!BB144</f>
        <v>5.0317348767797521</v>
      </c>
      <c r="L40" s="3">
        <f>data!BC144</f>
        <v>1896.173155640771</v>
      </c>
      <c r="M40" s="3">
        <f>data!BD144</f>
        <v>5832.1169827503172</v>
      </c>
      <c r="N40" s="3">
        <f>data!BE144</f>
        <v>143.43338711011469</v>
      </c>
      <c r="O40" s="13">
        <f>data!BF144</f>
        <v>3.1214717143394846</v>
      </c>
      <c r="Q40" s="11">
        <f>data!BH144</f>
        <v>0</v>
      </c>
      <c r="R40" s="100">
        <f>data!BI144</f>
        <v>63.19</v>
      </c>
    </row>
    <row r="41" spans="1:18" x14ac:dyDescent="0.2">
      <c r="A41" t="str">
        <f>data!B145</f>
        <v>7_AND-8-1200-5-H104-02</v>
      </c>
      <c r="B41" t="str">
        <f>data!C145</f>
        <v>_x-4738y-399.ais</v>
      </c>
      <c r="C41" s="16">
        <f>data!F145</f>
        <v>-4738</v>
      </c>
      <c r="D41" s="16">
        <f>data!G145</f>
        <v>-399</v>
      </c>
      <c r="E41" s="16">
        <f>data!R145</f>
        <v>-4</v>
      </c>
      <c r="F41" s="16">
        <f>data!S145</f>
        <v>4</v>
      </c>
      <c r="G41" s="25">
        <f>data!AC145</f>
        <v>59717.7601859145</v>
      </c>
      <c r="H41" s="245"/>
      <c r="I41" s="13">
        <f>data!AZ145</f>
        <v>4.2387626569183032</v>
      </c>
      <c r="J41" s="13">
        <f>data!BA145</f>
        <v>4.3296712732080218</v>
      </c>
      <c r="K41" s="13">
        <f>data!BB145</f>
        <v>4.6023971220771793</v>
      </c>
      <c r="L41" s="3">
        <f>data!BC145</f>
        <v>3779.4331559225093</v>
      </c>
      <c r="M41" s="3">
        <f>data!BD145</f>
        <v>7566.0244504990133</v>
      </c>
      <c r="N41" s="3">
        <f>data!BE145</f>
        <v>150.96613403624556</v>
      </c>
      <c r="O41" s="13">
        <f>data!BF145</f>
        <v>3.1189338345627515</v>
      </c>
      <c r="Q41" s="11">
        <f>data!BH145</f>
        <v>0</v>
      </c>
      <c r="R41" s="100">
        <f>data!BI145</f>
        <v>63.19</v>
      </c>
    </row>
    <row r="42" spans="1:18" x14ac:dyDescent="0.2">
      <c r="A42" t="str">
        <f>data!B146</f>
        <v>8_AND-8-1200-5-H104-03</v>
      </c>
      <c r="B42" t="str">
        <f>data!C146</f>
        <v>_x-4704y-469.ais</v>
      </c>
      <c r="C42" s="16">
        <f>data!F146</f>
        <v>-4704</v>
      </c>
      <c r="D42" s="16">
        <f>data!G146</f>
        <v>-469</v>
      </c>
      <c r="E42" s="16">
        <f>data!R146</f>
        <v>-3</v>
      </c>
      <c r="F42" s="16">
        <f>data!S146</f>
        <v>5</v>
      </c>
      <c r="G42" s="25">
        <f>data!AC146</f>
        <v>55847.9997776077</v>
      </c>
      <c r="H42" s="245"/>
      <c r="I42" s="13">
        <f>data!AZ146</f>
        <v>4.4272769041866198</v>
      </c>
      <c r="J42" s="13">
        <f>data!BA146</f>
        <v>4.5222285799154154</v>
      </c>
      <c r="K42" s="13">
        <f>data!BB146</f>
        <v>4.8070836071018048</v>
      </c>
      <c r="L42" s="3">
        <f>data!BC146</f>
        <v>1657.2206572074033</v>
      </c>
      <c r="M42" s="3">
        <f>data!BD146</f>
        <v>6338.9295202868179</v>
      </c>
      <c r="N42" s="3">
        <f>data!BE146</f>
        <v>137.41637654491521</v>
      </c>
      <c r="O42" s="13">
        <f>data!BF146</f>
        <v>3.1223007305810149</v>
      </c>
      <c r="Q42" s="11">
        <f>data!BH146</f>
        <v>0</v>
      </c>
      <c r="R42" s="100">
        <f>data!BI146</f>
        <v>63.19</v>
      </c>
    </row>
    <row r="43" spans="1:18" x14ac:dyDescent="0.2">
      <c r="A43" t="str">
        <f>data!B147</f>
        <v>9_AND-8-1200-5-H104-04</v>
      </c>
      <c r="B43" t="str">
        <f>data!C147</f>
        <v>_x-4859y-440.ais</v>
      </c>
      <c r="C43" s="16">
        <f>data!F147</f>
        <v>-4859</v>
      </c>
      <c r="D43" s="16">
        <f>data!G147</f>
        <v>-440</v>
      </c>
      <c r="E43" s="16">
        <f>data!R147</f>
        <v>-5</v>
      </c>
      <c r="F43" s="16">
        <f>data!S147</f>
        <v>5</v>
      </c>
      <c r="G43" s="25">
        <f>data!AC147</f>
        <v>55560.766991748198</v>
      </c>
      <c r="H43" s="245"/>
      <c r="I43" s="13">
        <f>data!AZ147</f>
        <v>4.6770778562064965</v>
      </c>
      <c r="J43" s="13">
        <f>data!BA147</f>
        <v>4.7773870055034138</v>
      </c>
      <c r="K43" s="13">
        <f>data!BB147</f>
        <v>5.0783144533941682</v>
      </c>
      <c r="L43" s="3">
        <f>data!BC147</f>
        <v>3108.3742552591098</v>
      </c>
      <c r="M43" s="3">
        <f>data!BD147</f>
        <v>6156.9954935442647</v>
      </c>
      <c r="N43" s="3">
        <f>data!BE147</f>
        <v>135.6355424464017</v>
      </c>
      <c r="O43" s="13">
        <f>data!BF147</f>
        <v>3.135729845621845</v>
      </c>
      <c r="Q43" s="11">
        <f>data!BH147</f>
        <v>0</v>
      </c>
      <c r="R43" s="100">
        <f>data!BI147</f>
        <v>63.19</v>
      </c>
    </row>
    <row r="44" spans="1:18" x14ac:dyDescent="0.2">
      <c r="A44" t="str">
        <f>data!B148</f>
        <v>10_AND-8-1200-5-H104-05</v>
      </c>
      <c r="B44" t="str">
        <f>data!C148</f>
        <v>_x-4787y-356.ais</v>
      </c>
      <c r="C44" s="16">
        <f>data!F148</f>
        <v>-4787</v>
      </c>
      <c r="D44" s="16">
        <f>data!G148</f>
        <v>-356</v>
      </c>
      <c r="E44" s="16">
        <f>data!R148</f>
        <v>-4</v>
      </c>
      <c r="F44" s="16">
        <f>data!S148</f>
        <v>5</v>
      </c>
      <c r="G44" s="25">
        <f>data!AC148</f>
        <v>54007.680627640897</v>
      </c>
      <c r="H44" s="245"/>
      <c r="I44" s="13">
        <f>data!AZ148</f>
        <v>4.8351416091391348</v>
      </c>
      <c r="J44" s="13">
        <f>data!BA148</f>
        <v>4.9388407470312412</v>
      </c>
      <c r="K44" s="13">
        <f>data!BB148</f>
        <v>5.249938160707563</v>
      </c>
      <c r="L44" s="3">
        <f>data!BC148</f>
        <v>1594.0791217706349</v>
      </c>
      <c r="M44" s="3">
        <f>data!BD148</f>
        <v>5706.0011544620766</v>
      </c>
      <c r="N44" s="3">
        <f>data!BE148</f>
        <v>141.69299664534967</v>
      </c>
      <c r="O44" s="13">
        <f>data!BF148</f>
        <v>3.118539341115631</v>
      </c>
      <c r="Q44" s="11">
        <f>data!BH148</f>
        <v>0</v>
      </c>
      <c r="R44" s="100">
        <f>data!BI148</f>
        <v>63.19</v>
      </c>
    </row>
    <row r="45" spans="1:18" x14ac:dyDescent="0.2">
      <c r="C45" s="16"/>
      <c r="D45" s="16"/>
      <c r="E45" s="16"/>
      <c r="F45" s="16"/>
      <c r="G45" s="25"/>
      <c r="H45" s="245"/>
      <c r="I45" s="13"/>
      <c r="J45" s="13"/>
      <c r="K45" s="13"/>
      <c r="L45" s="3"/>
      <c r="M45" s="3"/>
      <c r="N45" s="3"/>
      <c r="O45" s="13"/>
      <c r="Q45" s="11"/>
      <c r="R45" s="100"/>
    </row>
    <row r="46" spans="1:18" x14ac:dyDescent="0.2">
      <c r="A46" t="str">
        <f>data!B150</f>
        <v>11_AND-8-1200-15-A1818-01</v>
      </c>
      <c r="B46" t="str">
        <f>data!C150</f>
        <v>_x3514y-2109.ais</v>
      </c>
      <c r="C46" s="16">
        <f>data!F150</f>
        <v>3514</v>
      </c>
      <c r="D46" s="16">
        <f>data!G150</f>
        <v>-2109</v>
      </c>
      <c r="E46" s="16">
        <f>data!R150</f>
        <v>1</v>
      </c>
      <c r="F46" s="16">
        <f>data!S150</f>
        <v>-3</v>
      </c>
      <c r="G46" s="25">
        <f>data!AC150</f>
        <v>56446.851474322</v>
      </c>
      <c r="H46" s="245"/>
      <c r="I46" s="13">
        <f>data!AZ150</f>
        <v>6.8098453102908509</v>
      </c>
      <c r="J46" s="13">
        <f>data!BA150</f>
        <v>6.9558958595696945</v>
      </c>
      <c r="K46" s="13">
        <f>data!BB150</f>
        <v>7.3940475074062304</v>
      </c>
      <c r="L46" s="3">
        <f>data!BC150</f>
        <v>7697.6205066678694</v>
      </c>
      <c r="M46" s="3">
        <f>data!BD150</f>
        <v>6017.17757138051</v>
      </c>
      <c r="N46" s="3">
        <f>data!BE150</f>
        <v>1064.9532308318776</v>
      </c>
      <c r="O46" s="13">
        <f>data!BF150</f>
        <v>2.9903202223155425</v>
      </c>
      <c r="Q46" s="11">
        <f>data!BH150</f>
        <v>0</v>
      </c>
      <c r="R46" s="100">
        <f>data!BI150</f>
        <v>58.44</v>
      </c>
    </row>
    <row r="47" spans="1:18" x14ac:dyDescent="0.2">
      <c r="A47" t="str">
        <f>data!B151</f>
        <v>12_AND-8-1200-15-A1818-02</v>
      </c>
      <c r="B47" t="str">
        <f>data!C151</f>
        <v>_x3689y-2613.ais</v>
      </c>
      <c r="C47" s="16">
        <f>data!F151</f>
        <v>3689</v>
      </c>
      <c r="D47" s="16">
        <f>data!G151</f>
        <v>-2613</v>
      </c>
      <c r="E47" s="16">
        <f>data!R151</f>
        <v>3</v>
      </c>
      <c r="F47" s="16">
        <f>data!S151</f>
        <v>-1</v>
      </c>
      <c r="G47" s="25">
        <f>data!AC151</f>
        <v>55998.855363107701</v>
      </c>
      <c r="H47" s="245"/>
      <c r="I47" s="13">
        <f>data!AZ151</f>
        <v>7.0174963767369904</v>
      </c>
      <c r="J47" s="13">
        <f>data!BA151</f>
        <v>7.1680004122450978</v>
      </c>
      <c r="K47" s="13">
        <f>data!BB151</f>
        <v>7.619512518769425</v>
      </c>
      <c r="L47" s="3">
        <f>data!BC151</f>
        <v>8054.2411509752928</v>
      </c>
      <c r="M47" s="3">
        <f>data!BD151</f>
        <v>5920.4941258644703</v>
      </c>
      <c r="N47" s="3">
        <f>data!BE151</f>
        <v>945.45975149715059</v>
      </c>
      <c r="O47" s="13">
        <f>data!BF151</f>
        <v>2.9924896608280118</v>
      </c>
      <c r="Q47" s="11">
        <f>data!BH151</f>
        <v>0</v>
      </c>
      <c r="R47" s="100">
        <f>data!BI151</f>
        <v>58.44</v>
      </c>
    </row>
    <row r="48" spans="1:18" x14ac:dyDescent="0.2">
      <c r="A48" t="str">
        <f>data!B152</f>
        <v>13_AND-8-1200-15-A1818-03</v>
      </c>
      <c r="B48" t="str">
        <f>data!C152</f>
        <v>_x3287y-2651.ais</v>
      </c>
      <c r="C48" s="16">
        <f>data!F152</f>
        <v>3287</v>
      </c>
      <c r="D48" s="16">
        <f>data!G152</f>
        <v>-2651</v>
      </c>
      <c r="E48" s="16">
        <f>data!R152</f>
        <v>-3</v>
      </c>
      <c r="F48" s="16">
        <f>data!S152</f>
        <v>-1</v>
      </c>
      <c r="G48" s="25">
        <f>data!AC152</f>
        <v>55503.738244866698</v>
      </c>
      <c r="H48" s="245"/>
      <c r="I48" s="13">
        <f>data!AZ152</f>
        <v>6.8852798411886864</v>
      </c>
      <c r="J48" s="13">
        <f>data!BA152</f>
        <v>7.0329482326020019</v>
      </c>
      <c r="K48" s="13">
        <f>data!BB152</f>
        <v>7.4759534068419518</v>
      </c>
      <c r="L48" s="3">
        <f>data!BC152</f>
        <v>8138.7129366454528</v>
      </c>
      <c r="M48" s="3">
        <f>data!BD152</f>
        <v>6272.0976795645902</v>
      </c>
      <c r="N48" s="3">
        <f>data!BE152</f>
        <v>900.1081225910475</v>
      </c>
      <c r="O48" s="13">
        <f>data!BF152</f>
        <v>3.0049605363862617</v>
      </c>
      <c r="Q48" s="11">
        <f>data!BH152</f>
        <v>0</v>
      </c>
      <c r="R48" s="100">
        <f>data!BI152</f>
        <v>58.44</v>
      </c>
    </row>
    <row r="49" spans="1:18" x14ac:dyDescent="0.2">
      <c r="A49" t="str">
        <f>data!B153</f>
        <v>14_AND-8-1200-15-A1818-04</v>
      </c>
      <c r="B49" t="str">
        <f>data!C153</f>
        <v>_x3356y-1664.ais</v>
      </c>
      <c r="C49" s="16">
        <f>data!F153</f>
        <v>3356</v>
      </c>
      <c r="D49" s="16">
        <f>data!G153</f>
        <v>-1664</v>
      </c>
      <c r="E49" s="16">
        <f>data!R153</f>
        <v>-2</v>
      </c>
      <c r="F49" s="16">
        <f>data!S153</f>
        <v>-6</v>
      </c>
      <c r="G49" s="25">
        <f>data!AC153</f>
        <v>54849.432162499303</v>
      </c>
      <c r="H49" s="245"/>
      <c r="I49" s="13">
        <f>data!AZ153</f>
        <v>6.8812643036569234</v>
      </c>
      <c r="J49" s="13">
        <f>data!BA153</f>
        <v>7.0288465739565513</v>
      </c>
      <c r="K49" s="13">
        <f>data!BB153</f>
        <v>7.4715933848554386</v>
      </c>
      <c r="L49" s="3">
        <f>data!BC153</f>
        <v>7705.3007733862905</v>
      </c>
      <c r="M49" s="3">
        <f>data!BD153</f>
        <v>6210.8625608746961</v>
      </c>
      <c r="N49" s="3">
        <f>data!BE153</f>
        <v>1097.1590415326616</v>
      </c>
      <c r="O49" s="13">
        <f>data!BF153</f>
        <v>2.9914658027257461</v>
      </c>
      <c r="Q49" s="11">
        <f>data!BH153</f>
        <v>0</v>
      </c>
      <c r="R49" s="100">
        <f>data!BI153</f>
        <v>58.44</v>
      </c>
    </row>
    <row r="50" spans="1:18" x14ac:dyDescent="0.2">
      <c r="A50" t="str">
        <f>data!B154</f>
        <v>15_AND-8-1200-15-A1818-05</v>
      </c>
      <c r="B50" t="str">
        <f>data!C154</f>
        <v>_x3609y-1654.ais</v>
      </c>
      <c r="C50" s="16">
        <f>data!F154</f>
        <v>3609</v>
      </c>
      <c r="D50" s="16">
        <f>data!G154</f>
        <v>-1654</v>
      </c>
      <c r="E50" s="16">
        <f>data!R154</f>
        <v>2</v>
      </c>
      <c r="F50" s="16">
        <f>data!S154</f>
        <v>-6</v>
      </c>
      <c r="G50" s="25">
        <f>data!AC154</f>
        <v>58343.4354973886</v>
      </c>
      <c r="H50" s="245"/>
      <c r="I50" s="13">
        <f>data!AZ154</f>
        <v>6.7554736107016522</v>
      </c>
      <c r="J50" s="13">
        <f>data!BA154</f>
        <v>6.9003580517609411</v>
      </c>
      <c r="K50" s="13">
        <f>data!BB154</f>
        <v>7.3350113749388131</v>
      </c>
      <c r="L50" s="3">
        <f>data!BC154</f>
        <v>8685.0528177641936</v>
      </c>
      <c r="M50" s="3">
        <f>data!BD154</f>
        <v>5992.8025087060369</v>
      </c>
      <c r="N50" s="3">
        <f>data!BE154</f>
        <v>1132.1250944135479</v>
      </c>
      <c r="O50" s="13">
        <f>data!BF154</f>
        <v>2.9729641102650035</v>
      </c>
      <c r="Q50" s="11">
        <f>data!BH154</f>
        <v>0</v>
      </c>
      <c r="R50" s="100">
        <f>data!BI154</f>
        <v>58.44</v>
      </c>
    </row>
    <row r="51" spans="1:18" x14ac:dyDescent="0.2">
      <c r="C51" s="16"/>
      <c r="D51" s="16"/>
      <c r="E51" s="16"/>
      <c r="F51" s="16"/>
      <c r="G51" s="25"/>
      <c r="H51" s="245"/>
      <c r="I51" s="13"/>
      <c r="J51" s="13"/>
      <c r="K51" s="13"/>
      <c r="L51" s="3"/>
      <c r="M51" s="3"/>
      <c r="N51" s="3"/>
      <c r="O51" s="13"/>
      <c r="Q51" s="11"/>
      <c r="R51" s="100"/>
    </row>
    <row r="52" spans="1:18" x14ac:dyDescent="0.2">
      <c r="A52" t="str">
        <f>data!B158</f>
        <v>1_DCB-6-1200-10-A1866-01</v>
      </c>
      <c r="B52" t="str">
        <f>data!C158</f>
        <v>_x-876y-926.ais</v>
      </c>
      <c r="C52" s="16">
        <f>data!F158</f>
        <v>-876</v>
      </c>
      <c r="D52" s="16">
        <f>data!G158</f>
        <v>-926</v>
      </c>
      <c r="E52" s="16">
        <f>data!R158</f>
        <v>5</v>
      </c>
      <c r="F52" s="16">
        <f>data!S158</f>
        <v>5</v>
      </c>
      <c r="G52" s="25">
        <f>data!AC158</f>
        <v>66553.016748290494</v>
      </c>
      <c r="H52" s="245"/>
      <c r="I52" s="13">
        <f>data!AZ158</f>
        <v>7.1223450889090865</v>
      </c>
      <c r="J52" s="13">
        <f>data!BA158</f>
        <v>7.2750978116202312</v>
      </c>
      <c r="K52" s="13">
        <f>data!BB158</f>
        <v>7.7333559797536706</v>
      </c>
      <c r="L52" s="3">
        <f>data!BC158</f>
        <v>3974.0713261624674</v>
      </c>
      <c r="M52" s="3">
        <f>data!BD158</f>
        <v>4787.8403349941927</v>
      </c>
      <c r="N52" s="3">
        <f>data!BE158</f>
        <v>82.692569866160468</v>
      </c>
      <c r="O52" s="13">
        <f>data!BF158</f>
        <v>1.3968894563986554</v>
      </c>
      <c r="Q52" s="11">
        <f>data!BH158</f>
        <v>0</v>
      </c>
      <c r="R52" s="100">
        <f>data!BI158</f>
        <v>64.47</v>
      </c>
    </row>
    <row r="53" spans="1:18" x14ac:dyDescent="0.2">
      <c r="A53" t="str">
        <f>data!B159</f>
        <v>2_DCB-6-1200-10-A1866-02</v>
      </c>
      <c r="B53" t="str">
        <f>data!C159</f>
        <v>_x-1000y-1274.ais</v>
      </c>
      <c r="C53" s="16">
        <f>data!F159</f>
        <v>-1000</v>
      </c>
      <c r="D53" s="16">
        <f>data!G159</f>
        <v>-1274</v>
      </c>
      <c r="E53" s="16">
        <f>data!R159</f>
        <v>2</v>
      </c>
      <c r="F53" s="16">
        <f>data!S159</f>
        <v>8</v>
      </c>
      <c r="G53" s="25">
        <f>data!AC159</f>
        <v>66568.6301346705</v>
      </c>
      <c r="H53" s="245"/>
      <c r="I53" s="13">
        <f>data!AZ159</f>
        <v>7.021655280048134</v>
      </c>
      <c r="J53" s="13">
        <f>data!BA159</f>
        <v>7.1722485114315244</v>
      </c>
      <c r="K53" s="13">
        <f>data!BB159</f>
        <v>7.6240282055817001</v>
      </c>
      <c r="L53" s="3">
        <f>data!BC159</f>
        <v>3797.1250007721096</v>
      </c>
      <c r="M53" s="3">
        <f>data!BD159</f>
        <v>4901.5731352266675</v>
      </c>
      <c r="N53" s="3">
        <f>data!BE159</f>
        <v>83.010863990468494</v>
      </c>
      <c r="O53" s="13">
        <f>data!BF159</f>
        <v>1.3992766338771663</v>
      </c>
      <c r="Q53" s="11">
        <f>data!BH159</f>
        <v>0</v>
      </c>
      <c r="R53" s="100">
        <f>data!BI159</f>
        <v>64.47</v>
      </c>
    </row>
    <row r="54" spans="1:18" x14ac:dyDescent="0.2">
      <c r="A54" t="str">
        <f>data!B160</f>
        <v>3_DCB-6-1200-10-A1866-03</v>
      </c>
      <c r="B54" t="str">
        <f>data!C160</f>
        <v>_x-752y-1279.ais</v>
      </c>
      <c r="C54" s="16">
        <f>data!F160</f>
        <v>-752</v>
      </c>
      <c r="D54" s="16">
        <f>data!G160</f>
        <v>-1279</v>
      </c>
      <c r="E54" s="16">
        <f>data!R160</f>
        <v>7</v>
      </c>
      <c r="F54" s="16">
        <f>data!S160</f>
        <v>8</v>
      </c>
      <c r="G54" s="25">
        <f>data!AC160</f>
        <v>63683.192389711701</v>
      </c>
      <c r="H54" s="245"/>
      <c r="I54" s="13">
        <f>data!AZ160</f>
        <v>7.1217330781279244</v>
      </c>
      <c r="J54" s="13">
        <f>data!BA160</f>
        <v>7.274472675062098</v>
      </c>
      <c r="K54" s="13">
        <f>data!BB160</f>
        <v>7.7326914658646224</v>
      </c>
      <c r="L54" s="3">
        <f>data!BC160</f>
        <v>3965.3367955134281</v>
      </c>
      <c r="M54" s="3">
        <f>data!BD160</f>
        <v>4760.2903605668671</v>
      </c>
      <c r="N54" s="3">
        <f>data!BE160</f>
        <v>80.050253621405702</v>
      </c>
      <c r="O54" s="13">
        <f>data!BF160</f>
        <v>1.4067469649109769</v>
      </c>
      <c r="Q54" s="11">
        <f>data!BH160</f>
        <v>0</v>
      </c>
      <c r="R54" s="100">
        <f>data!BI160</f>
        <v>64.47</v>
      </c>
    </row>
    <row r="55" spans="1:18" x14ac:dyDescent="0.2">
      <c r="A55" t="str">
        <f>data!B161</f>
        <v>4_DCB-6-1200-10-A1866-04</v>
      </c>
      <c r="B55" t="str">
        <f>data!C161</f>
        <v>_x-861y-349.ais</v>
      </c>
      <c r="C55" s="16">
        <f>data!F161</f>
        <v>-861</v>
      </c>
      <c r="D55" s="16">
        <f>data!G161</f>
        <v>-349</v>
      </c>
      <c r="E55" s="16">
        <f>data!R161</f>
        <v>6</v>
      </c>
      <c r="F55" s="16">
        <f>data!S161</f>
        <v>1</v>
      </c>
      <c r="G55" s="25">
        <f>data!AC161</f>
        <v>65091.627715162103</v>
      </c>
      <c r="H55" s="245"/>
      <c r="I55" s="13">
        <f>data!AZ161</f>
        <v>7.2017671960288538</v>
      </c>
      <c r="J55" s="13">
        <f>data!BA161</f>
        <v>7.3562232823027802</v>
      </c>
      <c r="K55" s="13">
        <f>data!BB161</f>
        <v>7.8195915411245629</v>
      </c>
      <c r="L55" s="3">
        <f>data!BC161</f>
        <v>3976.4152756309204</v>
      </c>
      <c r="M55" s="3">
        <f>data!BD161</f>
        <v>4686.6004460173235</v>
      </c>
      <c r="N55" s="3">
        <f>data!BE161</f>
        <v>83.875586552080549</v>
      </c>
      <c r="O55" s="13">
        <f>data!BF161</f>
        <v>1.3778476549413483</v>
      </c>
      <c r="Q55" s="11">
        <f>data!BH161</f>
        <v>0</v>
      </c>
      <c r="R55" s="100">
        <f>data!BI161</f>
        <v>64.47</v>
      </c>
    </row>
    <row r="56" spans="1:18" x14ac:dyDescent="0.2">
      <c r="A56" t="str">
        <f>data!B162</f>
        <v>5_DCB-6-1200-10-A1866-05</v>
      </c>
      <c r="B56" t="str">
        <f>data!C162</f>
        <v>_x-1095y-425.ais</v>
      </c>
      <c r="C56" s="16">
        <f>data!F162</f>
        <v>-1095</v>
      </c>
      <c r="D56" s="16">
        <f>data!G162</f>
        <v>-425</v>
      </c>
      <c r="E56" s="16">
        <f>data!R162</f>
        <v>1</v>
      </c>
      <c r="F56" s="16">
        <f>data!S162</f>
        <v>2</v>
      </c>
      <c r="G56" s="25">
        <f>data!AC162</f>
        <v>64384.619888244299</v>
      </c>
      <c r="H56" s="245"/>
      <c r="I56" s="13">
        <f>data!AZ162</f>
        <v>7.2140697565422967</v>
      </c>
      <c r="J56" s="13">
        <f>data!BA162</f>
        <v>7.3687896954646535</v>
      </c>
      <c r="K56" s="13">
        <f>data!BB162</f>
        <v>7.8329495122317292</v>
      </c>
      <c r="L56" s="3">
        <f>data!BC162</f>
        <v>3744.5755272728293</v>
      </c>
      <c r="M56" s="3">
        <f>data!BD162</f>
        <v>4669.6548117882803</v>
      </c>
      <c r="N56" s="3">
        <f>data!BE162</f>
        <v>85.448849527745736</v>
      </c>
      <c r="O56" s="13">
        <f>data!BF162</f>
        <v>1.3862007862176586</v>
      </c>
      <c r="Q56" s="11">
        <f>data!BH162</f>
        <v>0</v>
      </c>
      <c r="R56" s="100">
        <f>data!BI162</f>
        <v>64.47</v>
      </c>
    </row>
    <row r="57" spans="1:18" x14ac:dyDescent="0.2">
      <c r="C57" s="16"/>
      <c r="D57" s="16"/>
      <c r="E57" s="16"/>
      <c r="F57" s="16"/>
      <c r="G57" s="25"/>
      <c r="H57" s="245"/>
      <c r="I57" s="13"/>
      <c r="J57" s="13"/>
      <c r="K57" s="13"/>
      <c r="L57" s="3"/>
      <c r="M57" s="3"/>
      <c r="N57" s="3"/>
      <c r="O57" s="13"/>
      <c r="Q57" s="11"/>
      <c r="R57" s="100"/>
    </row>
    <row r="58" spans="1:18" x14ac:dyDescent="0.2">
      <c r="A58" t="str">
        <f>data!B164</f>
        <v>6_DCB-6-1200-15-A1865-01</v>
      </c>
      <c r="B58" t="str">
        <f>data!C164</f>
        <v>_x3873y-1953.ais</v>
      </c>
      <c r="C58" s="16">
        <f>data!F164</f>
        <v>3873</v>
      </c>
      <c r="D58" s="16">
        <f>data!G164</f>
        <v>-1953</v>
      </c>
      <c r="E58" s="16">
        <f>data!R164</f>
        <v>7</v>
      </c>
      <c r="F58" s="16">
        <f>data!S164</f>
        <v>4</v>
      </c>
      <c r="G58" s="25">
        <f>data!AC164</f>
        <v>64637.166488687799</v>
      </c>
      <c r="H58" s="245"/>
      <c r="I58" s="13">
        <f>data!AZ164</f>
        <v>8.3650681427359626</v>
      </c>
      <c r="J58" s="13">
        <f>data!BA164</f>
        <v>8.5444735097206301</v>
      </c>
      <c r="K58" s="13">
        <f>data!BB164</f>
        <v>9.0826896106746382</v>
      </c>
      <c r="L58" s="3">
        <f>data!BC164</f>
        <v>9738.4690264719011</v>
      </c>
      <c r="M58" s="3">
        <f>data!BD164</f>
        <v>5196.9415656548972</v>
      </c>
      <c r="N58" s="3">
        <f>data!BE164</f>
        <v>252.83788893874134</v>
      </c>
      <c r="O58" s="13">
        <f>data!BF164</f>
        <v>1.3432561890075001</v>
      </c>
      <c r="Q58" s="11">
        <f>data!BH164</f>
        <v>0</v>
      </c>
      <c r="R58" s="100">
        <f>data!BI164</f>
        <v>62.16</v>
      </c>
    </row>
    <row r="59" spans="1:18" x14ac:dyDescent="0.2">
      <c r="A59" t="str">
        <f>data!B165</f>
        <v>7_DCB-6-1200-15-A1865-02</v>
      </c>
      <c r="B59" t="str">
        <f>data!C165</f>
        <v>_x4044y-1650.ais</v>
      </c>
      <c r="C59" s="16">
        <f>data!F165</f>
        <v>4044</v>
      </c>
      <c r="D59" s="16">
        <f>data!G165</f>
        <v>-1650</v>
      </c>
      <c r="E59" s="16">
        <f>data!R165</f>
        <v>8</v>
      </c>
      <c r="F59" s="16">
        <f>data!S165</f>
        <v>0</v>
      </c>
      <c r="G59" s="25">
        <f>data!AC165</f>
        <v>63634.975637984397</v>
      </c>
      <c r="H59" s="245"/>
      <c r="I59" s="13">
        <f>data!AZ165</f>
        <v>8.5356109128900712</v>
      </c>
      <c r="J59" s="13">
        <f>data!BA165</f>
        <v>8.718673905580113</v>
      </c>
      <c r="K59" s="13">
        <f>data!BB165</f>
        <v>9.2678628836502437</v>
      </c>
      <c r="L59" s="3">
        <f>data!BC165</f>
        <v>9639.7186920170989</v>
      </c>
      <c r="M59" s="3">
        <f>data!BD165</f>
        <v>5070.2561917732428</v>
      </c>
      <c r="N59" s="3">
        <f>data!BE165</f>
        <v>243.18181528935136</v>
      </c>
      <c r="O59" s="13">
        <f>data!BF165</f>
        <v>1.3462205771642943</v>
      </c>
      <c r="Q59" s="11">
        <f>data!BH165</f>
        <v>0</v>
      </c>
      <c r="R59" s="100">
        <f>data!BI165</f>
        <v>62.16</v>
      </c>
    </row>
    <row r="60" spans="1:18" x14ac:dyDescent="0.2">
      <c r="A60" t="str">
        <f>data!B166</f>
        <v>8_DCB-6-1200-15-A1865-03</v>
      </c>
      <c r="B60" t="str">
        <f>data!C166</f>
        <v>_x3622y-1663.ais</v>
      </c>
      <c r="C60" s="16">
        <f>data!F166</f>
        <v>3622</v>
      </c>
      <c r="D60" s="16">
        <f>data!G166</f>
        <v>-1663</v>
      </c>
      <c r="E60" s="16">
        <f>data!R166</f>
        <v>3</v>
      </c>
      <c r="F60" s="16">
        <f>data!S166</f>
        <v>0</v>
      </c>
      <c r="G60" s="25">
        <f>data!AC166</f>
        <v>63372.534660483303</v>
      </c>
      <c r="H60" s="245"/>
      <c r="I60" s="13">
        <f>data!AZ166</f>
        <v>8.3718930730315666</v>
      </c>
      <c r="J60" s="13">
        <f>data!BA166</f>
        <v>8.5514448140927435</v>
      </c>
      <c r="K60" s="13">
        <f>data!BB166</f>
        <v>9.0901000372762777</v>
      </c>
      <c r="L60" s="3">
        <f>data!BC166</f>
        <v>9761.3455177607557</v>
      </c>
      <c r="M60" s="3">
        <f>data!BD166</f>
        <v>5270.8078131318998</v>
      </c>
      <c r="N60" s="3">
        <f>data!BE166</f>
        <v>258.16108052355258</v>
      </c>
      <c r="O60" s="13">
        <f>data!BF166</f>
        <v>1.3390947658059025</v>
      </c>
      <c r="Q60" s="11">
        <f>data!BH166</f>
        <v>0</v>
      </c>
      <c r="R60" s="100">
        <f>data!BI166</f>
        <v>62.16</v>
      </c>
    </row>
    <row r="61" spans="1:18" x14ac:dyDescent="0.2">
      <c r="A61" t="str">
        <f>data!B167</f>
        <v>9_DCB-6-1200-15-A1865-04</v>
      </c>
      <c r="B61" t="str">
        <f>data!C167</f>
        <v>_x3639y-2104.ais</v>
      </c>
      <c r="C61" s="16">
        <f>data!F167</f>
        <v>3639</v>
      </c>
      <c r="D61" s="16">
        <f>data!G167</f>
        <v>-2104</v>
      </c>
      <c r="E61" s="16">
        <f>data!R167</f>
        <v>3</v>
      </c>
      <c r="F61" s="16">
        <f>data!S167</f>
        <v>5</v>
      </c>
      <c r="G61" s="25">
        <f>data!AC167</f>
        <v>63761.639513234302</v>
      </c>
      <c r="H61" s="245"/>
      <c r="I61" s="13">
        <f>data!AZ167</f>
        <v>8.3159831325367009</v>
      </c>
      <c r="J61" s="13">
        <f>data!BA167</f>
        <v>8.4943357747714927</v>
      </c>
      <c r="K61" s="13">
        <f>data!BB167</f>
        <v>9.0293937014758772</v>
      </c>
      <c r="L61" s="3">
        <f>data!BC167</f>
        <v>9386.1740141273567</v>
      </c>
      <c r="M61" s="3">
        <f>data!BD167</f>
        <v>5210.6347411336874</v>
      </c>
      <c r="N61" s="3">
        <f>data!BE167</f>
        <v>255.50902060703751</v>
      </c>
      <c r="O61" s="13">
        <f>data!BF167</f>
        <v>1.3516911602302932</v>
      </c>
      <c r="Q61" s="11">
        <f>data!BH167</f>
        <v>0</v>
      </c>
      <c r="R61" s="100">
        <f>data!BI167</f>
        <v>62.16</v>
      </c>
    </row>
    <row r="62" spans="1:18" x14ac:dyDescent="0.2">
      <c r="A62" t="str">
        <f>data!B168</f>
        <v>10_DCB-6-1200-15-A1865-05</v>
      </c>
      <c r="B62" t="str">
        <f>data!C168</f>
        <v>_x4061y-2096.ais</v>
      </c>
      <c r="C62" s="16">
        <f>data!F168</f>
        <v>4061</v>
      </c>
      <c r="D62" s="16">
        <f>data!G168</f>
        <v>-2096</v>
      </c>
      <c r="E62" s="16">
        <f>data!R168</f>
        <v>10</v>
      </c>
      <c r="F62" s="16">
        <f>data!S168</f>
        <v>5</v>
      </c>
      <c r="G62" s="25">
        <f>data!AC168</f>
        <v>64219.332944302703</v>
      </c>
      <c r="H62" s="245"/>
      <c r="I62" s="13">
        <f>data!AZ168</f>
        <v>8.4056740373439958</v>
      </c>
      <c r="J62" s="13">
        <f>data!BA168</f>
        <v>8.5859502777393271</v>
      </c>
      <c r="K62" s="13">
        <f>data!BB168</f>
        <v>9.1267789989253245</v>
      </c>
      <c r="L62" s="3">
        <f>data!BC168</f>
        <v>9701.0445967861324</v>
      </c>
      <c r="M62" s="3">
        <f>data!BD168</f>
        <v>5061.3203836912571</v>
      </c>
      <c r="N62" s="3">
        <f>data!BE168</f>
        <v>256.51626382194621</v>
      </c>
      <c r="O62" s="13">
        <f>data!BF168</f>
        <v>1.3517943702795934</v>
      </c>
      <c r="Q62" s="11">
        <f>data!BH168</f>
        <v>0</v>
      </c>
      <c r="R62" s="100">
        <f>data!BI168</f>
        <v>62.16</v>
      </c>
    </row>
    <row r="63" spans="1:18" x14ac:dyDescent="0.2">
      <c r="C63" s="16"/>
      <c r="D63" s="16"/>
      <c r="E63" s="16"/>
      <c r="F63" s="16"/>
      <c r="G63" s="25"/>
      <c r="H63" s="245"/>
      <c r="I63" s="13"/>
      <c r="J63" s="13"/>
      <c r="K63" s="13"/>
      <c r="L63" s="3"/>
      <c r="M63" s="3"/>
      <c r="N63" s="3"/>
      <c r="O63" s="13"/>
      <c r="Q63" s="11"/>
      <c r="R63" s="100"/>
    </row>
    <row r="64" spans="1:18" x14ac:dyDescent="0.2">
      <c r="A64" t="str">
        <f>data!B170</f>
        <v>11_DCB-6-1200-10-B778-01</v>
      </c>
      <c r="B64" t="str">
        <f>data!C170</f>
        <v>_x-5740y-1766.ais</v>
      </c>
      <c r="C64" s="16">
        <f>data!F170</f>
        <v>-5740</v>
      </c>
      <c r="D64" s="16">
        <f>data!G170</f>
        <v>-1766</v>
      </c>
      <c r="E64" s="16">
        <f>data!R170</f>
        <v>9</v>
      </c>
      <c r="F64" s="16">
        <f>data!S170</f>
        <v>0</v>
      </c>
      <c r="G64" s="25">
        <f>data!AC170</f>
        <v>59650.118034772502</v>
      </c>
      <c r="H64" s="245"/>
      <c r="I64" s="13">
        <f>data!AZ170</f>
        <v>8.697449111059349</v>
      </c>
      <c r="J64" s="13">
        <f>data!BA170</f>
        <v>8.8839830427590041</v>
      </c>
      <c r="K64" s="13">
        <f>data!BB170</f>
        <v>9.4435848378579763</v>
      </c>
      <c r="L64" s="3">
        <f>data!BC170</f>
        <v>3892.1221044102981</v>
      </c>
      <c r="M64" s="3">
        <f>data!BD170</f>
        <v>2910.5626842879406</v>
      </c>
      <c r="N64" s="3">
        <f>data!BE170</f>
        <v>152.42177963982914</v>
      </c>
      <c r="O64" s="13">
        <f>data!BF170</f>
        <v>1.2878175449025517</v>
      </c>
      <c r="Q64" s="11">
        <f>data!BH170</f>
        <v>0</v>
      </c>
      <c r="R64" s="100">
        <f>data!BI170</f>
        <v>58.24</v>
      </c>
    </row>
    <row r="65" spans="1:18" x14ac:dyDescent="0.2">
      <c r="A65" t="str">
        <f>data!B171</f>
        <v>12_DCB-6-1200-10-B778-02</v>
      </c>
      <c r="B65" t="str">
        <f>data!C171</f>
        <v>_x-5678y-1687.ais</v>
      </c>
      <c r="C65" s="16">
        <f>data!F171</f>
        <v>-5678</v>
      </c>
      <c r="D65" s="16">
        <f>data!G171</f>
        <v>-1687</v>
      </c>
      <c r="E65" s="16">
        <f>data!R171</f>
        <v>10</v>
      </c>
      <c r="F65" s="16">
        <f>data!S171</f>
        <v>-1</v>
      </c>
      <c r="G65" s="25">
        <f>data!AC171</f>
        <v>56112.431467180599</v>
      </c>
      <c r="H65" s="245"/>
      <c r="I65" s="13">
        <f>data!AZ171</f>
        <v>9.100050657718695</v>
      </c>
      <c r="J65" s="13">
        <f>data!BA171</f>
        <v>9.2952191727827103</v>
      </c>
      <c r="K65" s="13">
        <f>data!BB171</f>
        <v>9.8807247179747648</v>
      </c>
      <c r="L65" s="3">
        <f>data!BC171</f>
        <v>4117.85688550336</v>
      </c>
      <c r="M65" s="3">
        <f>data!BD171</f>
        <v>2756.4737629344127</v>
      </c>
      <c r="N65" s="3">
        <f>data!BE171</f>
        <v>157.46255511773489</v>
      </c>
      <c r="O65" s="13">
        <f>data!BF171</f>
        <v>1.2894259415316243</v>
      </c>
      <c r="Q65" s="11">
        <f>data!BH171</f>
        <v>0</v>
      </c>
      <c r="R65" s="100">
        <f>data!BI171</f>
        <v>58.24</v>
      </c>
    </row>
    <row r="66" spans="1:18" x14ac:dyDescent="0.2">
      <c r="A66" t="str">
        <f>data!B172</f>
        <v>13_DCB-6-1200-10-B778-03</v>
      </c>
      <c r="B66" t="str">
        <f>data!C172</f>
        <v>_x-5964y-1645.ais</v>
      </c>
      <c r="C66" s="16">
        <f>data!F172</f>
        <v>-5964</v>
      </c>
      <c r="D66" s="16">
        <f>data!G172</f>
        <v>-1645</v>
      </c>
      <c r="E66" s="16">
        <f>data!R172</f>
        <v>5</v>
      </c>
      <c r="F66" s="16">
        <f>data!S172</f>
        <v>-2</v>
      </c>
      <c r="G66" s="25">
        <f>data!AC172</f>
        <v>55861.985924553199</v>
      </c>
      <c r="H66" s="245"/>
      <c r="I66" s="13">
        <f>data!AZ172</f>
        <v>9.0146152179642929</v>
      </c>
      <c r="J66" s="13">
        <f>data!BA172</f>
        <v>9.2079514016998498</v>
      </c>
      <c r="K66" s="13">
        <f>data!BB172</f>
        <v>9.787959952906526</v>
      </c>
      <c r="L66" s="3">
        <f>data!BC172</f>
        <v>4154.740161651428</v>
      </c>
      <c r="M66" s="3">
        <f>data!BD172</f>
        <v>2831.7686693766573</v>
      </c>
      <c r="N66" s="3">
        <f>data!BE172</f>
        <v>141.17362497141761</v>
      </c>
      <c r="O66" s="13">
        <f>data!BF172</f>
        <v>1.2866753587758222</v>
      </c>
      <c r="Q66" s="11">
        <f>data!BH172</f>
        <v>0</v>
      </c>
      <c r="R66" s="100">
        <f>data!BI172</f>
        <v>58.24</v>
      </c>
    </row>
    <row r="67" spans="1:18" x14ac:dyDescent="0.2">
      <c r="A67" t="str">
        <f>data!B173</f>
        <v>14_DCB-6-1200-10-B778-04</v>
      </c>
      <c r="B67" t="str">
        <f>data!C173</f>
        <v>_x-5884y-2251.ais</v>
      </c>
      <c r="C67" s="16">
        <f>data!F173</f>
        <v>-5884</v>
      </c>
      <c r="D67" s="16">
        <f>data!G173</f>
        <v>-2251</v>
      </c>
      <c r="E67" s="16">
        <f>data!R173</f>
        <v>8</v>
      </c>
      <c r="F67" s="16">
        <f>data!S173</f>
        <v>2</v>
      </c>
      <c r="G67" s="25">
        <f>data!AC173</f>
        <v>56554.319791822803</v>
      </c>
      <c r="H67" s="245"/>
      <c r="I67" s="13">
        <f>data!AZ173</f>
        <v>8.977352325900025</v>
      </c>
      <c r="J67" s="13">
        <f>data!BA173</f>
        <v>9.1698893335007767</v>
      </c>
      <c r="K67" s="13">
        <f>data!BB173</f>
        <v>9.7475003563030338</v>
      </c>
      <c r="L67" s="3">
        <f>data!BC173</f>
        <v>3953.7594597469492</v>
      </c>
      <c r="M67" s="3">
        <f>data!BD173</f>
        <v>3578.1217397900969</v>
      </c>
      <c r="N67" s="3">
        <f>data!BE173</f>
        <v>145.2766022615163</v>
      </c>
      <c r="O67" s="13">
        <f>data!BF173</f>
        <v>1.2928395569630102</v>
      </c>
      <c r="Q67" s="11">
        <f>data!BH173</f>
        <v>0</v>
      </c>
      <c r="R67" s="100">
        <f>data!BI173</f>
        <v>58.24</v>
      </c>
    </row>
    <row r="68" spans="1:18" x14ac:dyDescent="0.2">
      <c r="A68" t="str">
        <f>data!B174</f>
        <v>15_DCB-6-1200-10-B778-05</v>
      </c>
      <c r="B68" t="str">
        <f>data!C174</f>
        <v>_x-5733y-2268.ais</v>
      </c>
      <c r="C68" s="16">
        <f>data!F174</f>
        <v>-5733</v>
      </c>
      <c r="D68" s="16">
        <f>data!G174</f>
        <v>-2268</v>
      </c>
      <c r="E68" s="16">
        <f>data!R174</f>
        <v>10</v>
      </c>
      <c r="F68" s="16">
        <f>data!S174</f>
        <v>3</v>
      </c>
      <c r="G68" s="25">
        <f>data!AC174</f>
        <v>56166.465270492401</v>
      </c>
      <c r="H68" s="245"/>
      <c r="I68" s="13">
        <f>data!AZ174</f>
        <v>9.1470716923607132</v>
      </c>
      <c r="J68" s="13">
        <f>data!BA174</f>
        <v>9.3432486661523821</v>
      </c>
      <c r="K68" s="13">
        <f>data!BB174</f>
        <v>9.9317795875273944</v>
      </c>
      <c r="L68" s="3">
        <f>data!BC174</f>
        <v>4104.0801025972305</v>
      </c>
      <c r="M68" s="3">
        <f>data!BD174</f>
        <v>2705.9859832699772</v>
      </c>
      <c r="N68" s="3">
        <f>data!BE174</f>
        <v>142.49801267536753</v>
      </c>
      <c r="O68" s="13">
        <f>data!BF174</f>
        <v>1.2992816573778545</v>
      </c>
      <c r="Q68" s="11">
        <f>data!BH174</f>
        <v>0</v>
      </c>
      <c r="R68" s="100">
        <f>data!BI174</f>
        <v>58.24</v>
      </c>
    </row>
    <row r="69" spans="1:18" x14ac:dyDescent="0.2">
      <c r="C69" s="16"/>
      <c r="D69" s="16"/>
      <c r="E69" s="16"/>
      <c r="F69" s="16"/>
      <c r="G69" s="25"/>
      <c r="H69" s="245"/>
      <c r="I69" s="13"/>
      <c r="J69" s="13"/>
      <c r="K69" s="13"/>
      <c r="L69" s="3"/>
      <c r="M69" s="3"/>
      <c r="N69" s="3"/>
      <c r="O69" s="13"/>
      <c r="Q69" s="11"/>
      <c r="R69" s="100"/>
    </row>
    <row r="70" spans="1:18" x14ac:dyDescent="0.2">
      <c r="A70" t="str">
        <f>data!B178</f>
        <v>1_HSR-2-1200-15-A1831-01</v>
      </c>
      <c r="B70" t="str">
        <f>data!C178</f>
        <v>_x-159y-2560.ais</v>
      </c>
      <c r="C70" s="16">
        <f>data!F178</f>
        <v>-159</v>
      </c>
      <c r="D70" s="16">
        <f>data!G178</f>
        <v>-2560</v>
      </c>
      <c r="E70" s="16">
        <f>data!R178</f>
        <v>-7</v>
      </c>
      <c r="F70" s="16">
        <f>data!S178</f>
        <v>8</v>
      </c>
      <c r="G70" s="25">
        <f>data!AC178</f>
        <v>73251.968139027595</v>
      </c>
      <c r="H70" s="245"/>
      <c r="I70" s="13">
        <f>data!AZ178</f>
        <v>7.0782365486106142</v>
      </c>
      <c r="J70" s="13">
        <f>data!BA178</f>
        <v>7.2300432767734337</v>
      </c>
      <c r="K70" s="13">
        <f>data!BB178</f>
        <v>7.6854634612618939</v>
      </c>
      <c r="L70" s="3">
        <f>data!BC178</f>
        <v>6906.4329082586864</v>
      </c>
      <c r="M70" s="3">
        <f>data!BD178</f>
        <v>1095.2382552807239</v>
      </c>
      <c r="N70" s="3">
        <f>data!BE178</f>
        <v>78.507345787747198</v>
      </c>
      <c r="O70" s="13">
        <f>data!BF178</f>
        <v>0.24262959162524786</v>
      </c>
      <c r="Q70" s="11">
        <f>data!BH178</f>
        <v>0</v>
      </c>
      <c r="R70" s="100">
        <f>data!BI178</f>
        <v>70.09</v>
      </c>
    </row>
    <row r="71" spans="1:18" x14ac:dyDescent="0.2">
      <c r="A71" t="str">
        <f>data!B179</f>
        <v>2_HSR-2-1200-15-A1831-02</v>
      </c>
      <c r="B71" t="str">
        <f>data!C179</f>
        <v>_x-10y-2792.ais</v>
      </c>
      <c r="C71" s="16">
        <f>data!F179</f>
        <v>-10</v>
      </c>
      <c r="D71" s="16">
        <f>data!G179</f>
        <v>-2792</v>
      </c>
      <c r="E71" s="16">
        <f>data!R179</f>
        <v>-6</v>
      </c>
      <c r="F71" s="16">
        <f>data!S179</f>
        <v>10</v>
      </c>
      <c r="G71" s="25">
        <f>data!AC179</f>
        <v>71790.8427649613</v>
      </c>
      <c r="H71" s="245"/>
      <c r="I71" s="13">
        <f>data!AZ179</f>
        <v>7.757505786320805</v>
      </c>
      <c r="J71" s="13">
        <f>data!BA179</f>
        <v>7.9238807815668535</v>
      </c>
      <c r="K71" s="13">
        <f>data!BB179</f>
        <v>8.4230057673050034</v>
      </c>
      <c r="L71" s="3">
        <f>data!BC179</f>
        <v>4901.0955652869025</v>
      </c>
      <c r="M71" s="3">
        <f>data!BD179</f>
        <v>818.71246224657511</v>
      </c>
      <c r="N71" s="3">
        <f>data!BE179</f>
        <v>79.409374728328487</v>
      </c>
      <c r="O71" s="13">
        <f>data!BF179</f>
        <v>0.24775237198649572</v>
      </c>
      <c r="Q71" s="11">
        <f>data!BH179</f>
        <v>0</v>
      </c>
      <c r="R71" s="100">
        <f>data!BI179</f>
        <v>70.09</v>
      </c>
    </row>
    <row r="72" spans="1:18" x14ac:dyDescent="0.2">
      <c r="A72" t="str">
        <f>data!B180</f>
        <v>3_HSR-2-1200-15-A1831-03</v>
      </c>
      <c r="B72" t="str">
        <f>data!C180</f>
        <v>_x-220y-3056.ais</v>
      </c>
      <c r="C72" s="16">
        <f>data!F180</f>
        <v>-220</v>
      </c>
      <c r="D72" s="16">
        <f>data!G180</f>
        <v>-3056</v>
      </c>
      <c r="E72" s="16">
        <f>data!R180</f>
        <v>-8</v>
      </c>
      <c r="F72" s="16">
        <f>data!S180</f>
        <v>13</v>
      </c>
      <c r="G72" s="25">
        <f>data!AC180</f>
        <v>72106.855312839398</v>
      </c>
      <c r="H72" s="245"/>
      <c r="I72" s="13">
        <f>data!AZ180</f>
        <v>7.9076178976974818</v>
      </c>
      <c r="J72" s="13">
        <f>data!BA180</f>
        <v>8.0772123429194114</v>
      </c>
      <c r="K72" s="13">
        <f>data!BB180</f>
        <v>8.5859956785852045</v>
      </c>
      <c r="L72" s="3">
        <f>data!BC180</f>
        <v>4375.3971523215978</v>
      </c>
      <c r="M72" s="3">
        <f>data!BD180</f>
        <v>815.82359540715993</v>
      </c>
      <c r="N72" s="3">
        <f>data!BE180</f>
        <v>81.613923360198825</v>
      </c>
      <c r="O72" s="13">
        <f>data!BF180</f>
        <v>0.25149770467647953</v>
      </c>
      <c r="Q72" s="11">
        <f>data!BH180</f>
        <v>0</v>
      </c>
      <c r="R72" s="100">
        <f>data!BI180</f>
        <v>70.09</v>
      </c>
    </row>
    <row r="73" spans="1:18" x14ac:dyDescent="0.2">
      <c r="A73" t="str">
        <f>data!B181</f>
        <v>4_HSR-2-1200-15-A1831-04</v>
      </c>
      <c r="B73" t="str">
        <f>data!C181</f>
        <v>_x-329y-2182.ais</v>
      </c>
      <c r="C73" s="16">
        <f>data!F181</f>
        <v>-329</v>
      </c>
      <c r="D73" s="16">
        <f>data!G181</f>
        <v>-2182</v>
      </c>
      <c r="E73" s="16">
        <f>data!R181</f>
        <v>-10</v>
      </c>
      <c r="F73" s="16">
        <f>data!S181</f>
        <v>5</v>
      </c>
      <c r="G73" s="25">
        <f>data!AC181</f>
        <v>73331.270057105197</v>
      </c>
      <c r="H73" s="245"/>
      <c r="I73" s="13">
        <f>data!AZ181</f>
        <v>7.5748548210563209</v>
      </c>
      <c r="J73" s="13">
        <f>data!BA181</f>
        <v>7.7373125064975676</v>
      </c>
      <c r="K73" s="13">
        <f>data!BB181</f>
        <v>8.2246855628213105</v>
      </c>
      <c r="L73" s="3">
        <f>data!BC181</f>
        <v>4224.5330241327856</v>
      </c>
      <c r="M73" s="3">
        <f>data!BD181</f>
        <v>920.0427942525987</v>
      </c>
      <c r="N73" s="3">
        <f>data!BE181</f>
        <v>79.187147019436438</v>
      </c>
      <c r="O73" s="13">
        <f>data!BF181</f>
        <v>0.24202541661205942</v>
      </c>
      <c r="Q73" s="11">
        <f>data!BH181</f>
        <v>0</v>
      </c>
      <c r="R73" s="100">
        <f>data!BI181</f>
        <v>70.09</v>
      </c>
    </row>
    <row r="74" spans="1:18" x14ac:dyDescent="0.2">
      <c r="A74" t="str">
        <f>data!B182</f>
        <v>5_HSR-2-1200-15-A1831-05</v>
      </c>
      <c r="B74" t="str">
        <f>data!C182</f>
        <v>_x-115y-2154.ais</v>
      </c>
      <c r="C74" s="16">
        <f>data!F182</f>
        <v>-115</v>
      </c>
      <c r="D74" s="16">
        <f>data!G182</f>
        <v>-2154</v>
      </c>
      <c r="E74" s="16">
        <f>data!R182</f>
        <v>-8</v>
      </c>
      <c r="F74" s="16">
        <f>data!S182</f>
        <v>5</v>
      </c>
      <c r="G74" s="25">
        <f>data!AC182</f>
        <v>74288.246060260397</v>
      </c>
      <c r="H74" s="245"/>
      <c r="I74" s="13">
        <f>data!AZ182</f>
        <v>7.4569787250839488</v>
      </c>
      <c r="J74" s="13">
        <f>data!BA182</f>
        <v>7.6169083254103107</v>
      </c>
      <c r="K74" s="13">
        <f>data!BB182</f>
        <v>8.096697126389401</v>
      </c>
      <c r="L74" s="3">
        <f>data!BC182</f>
        <v>4303.4808654269027</v>
      </c>
      <c r="M74" s="3">
        <f>data!BD182</f>
        <v>943.44083854273379</v>
      </c>
      <c r="N74" s="3">
        <f>data!BE182</f>
        <v>76.488164111004281</v>
      </c>
      <c r="O74" s="13">
        <f>data!BF182</f>
        <v>0.24144982417583893</v>
      </c>
      <c r="Q74" s="11">
        <f>data!BH182</f>
        <v>0</v>
      </c>
      <c r="R74" s="100">
        <f>data!BI182</f>
        <v>70.09</v>
      </c>
    </row>
    <row r="75" spans="1:18" x14ac:dyDescent="0.2">
      <c r="C75" s="16"/>
      <c r="D75" s="16"/>
      <c r="E75" s="16"/>
      <c r="F75" s="16"/>
      <c r="G75" s="25"/>
      <c r="H75" s="245"/>
      <c r="I75" s="13"/>
      <c r="J75" s="13"/>
      <c r="K75" s="13"/>
      <c r="L75" s="3"/>
      <c r="M75" s="3"/>
      <c r="N75" s="3"/>
      <c r="O75" s="13"/>
      <c r="Q75" s="11"/>
      <c r="R75" s="100"/>
    </row>
    <row r="76" spans="1:18" x14ac:dyDescent="0.2">
      <c r="A76" t="str">
        <f>data!B184</f>
        <v>6_HSR-2-1200-10-A1833-01</v>
      </c>
      <c r="B76" t="str">
        <f>data!C184</f>
        <v>_x4176y-880.ais</v>
      </c>
      <c r="C76" s="16">
        <f>data!F184</f>
        <v>4176</v>
      </c>
      <c r="D76" s="16">
        <f>data!G184</f>
        <v>-880</v>
      </c>
      <c r="E76" s="16">
        <f>data!R184</f>
        <v>-67</v>
      </c>
      <c r="F76" s="16">
        <f>data!S184</f>
        <v>1</v>
      </c>
      <c r="G76" s="25">
        <f>data!AC184</f>
        <v>71158.246986082595</v>
      </c>
      <c r="H76" s="245"/>
      <c r="I76" s="13">
        <f>data!AZ184</f>
        <v>9.8533360973792838</v>
      </c>
      <c r="J76" s="13">
        <f>data!BA184</f>
        <v>10.064660302802364</v>
      </c>
      <c r="K76" s="13">
        <f>data!BB184</f>
        <v>10.698632919071613</v>
      </c>
      <c r="L76" s="3">
        <f>data!BC184</f>
        <v>8847.8901928765063</v>
      </c>
      <c r="M76" s="3">
        <f>data!BD184</f>
        <v>960.65314024802365</v>
      </c>
      <c r="N76" s="3">
        <f>data!BE184</f>
        <v>74.808998168728692</v>
      </c>
      <c r="O76" s="13">
        <f>data!BF184</f>
        <v>0.21550195310489981</v>
      </c>
      <c r="Q76" s="11">
        <f>data!BH184</f>
        <v>0</v>
      </c>
      <c r="R76" s="100">
        <f>data!BI184</f>
        <v>73.56</v>
      </c>
    </row>
    <row r="77" spans="1:18" x14ac:dyDescent="0.2">
      <c r="A77" t="str">
        <f>data!B185</f>
        <v>7_HSR-2-1200-10-A1833-02</v>
      </c>
      <c r="B77" t="str">
        <f>data!C185</f>
        <v>_x4342y-1176.ais</v>
      </c>
      <c r="C77" s="16">
        <f>data!F185</f>
        <v>4342</v>
      </c>
      <c r="D77" s="16">
        <f>data!G185</f>
        <v>-1176</v>
      </c>
      <c r="E77" s="16">
        <f>data!R185</f>
        <v>-67</v>
      </c>
      <c r="F77" s="16">
        <f>data!S185</f>
        <v>2</v>
      </c>
      <c r="G77" s="25">
        <f>data!AC185</f>
        <v>69130.194902795396</v>
      </c>
      <c r="H77" s="245"/>
      <c r="I77" s="13">
        <f>data!AZ185</f>
        <v>10.034697441758219</v>
      </c>
      <c r="J77" s="13">
        <f>data!BA185</f>
        <v>10.249911298525431</v>
      </c>
      <c r="K77" s="13">
        <f>data!BB185</f>
        <v>10.895552868827069</v>
      </c>
      <c r="L77" s="3">
        <f>data!BC185</f>
        <v>9251.8303367885001</v>
      </c>
      <c r="M77" s="3">
        <f>data!BD185</f>
        <v>965.47407699945677</v>
      </c>
      <c r="N77" s="3">
        <f>data!BE185</f>
        <v>65.055409943705243</v>
      </c>
      <c r="O77" s="13">
        <f>data!BF185</f>
        <v>0.21870895815214375</v>
      </c>
      <c r="Q77" s="11">
        <f>data!BH185</f>
        <v>0</v>
      </c>
      <c r="R77" s="100">
        <f>data!BI185</f>
        <v>73.56</v>
      </c>
    </row>
    <row r="78" spans="1:18" x14ac:dyDescent="0.2">
      <c r="A78" t="str">
        <f>data!B186</f>
        <v>8_HSR-2-1200-10-A1833-03</v>
      </c>
      <c r="B78" t="str">
        <f>data!C186</f>
        <v>_x4146y-1273.ais</v>
      </c>
      <c r="C78" s="16">
        <f>data!F186</f>
        <v>4146</v>
      </c>
      <c r="D78" s="16">
        <f>data!G186</f>
        <v>-1273</v>
      </c>
      <c r="E78" s="16">
        <f>data!R186</f>
        <v>-67</v>
      </c>
      <c r="F78" s="16">
        <f>data!S186</f>
        <v>3</v>
      </c>
      <c r="G78" s="25">
        <f>data!AC186</f>
        <v>71755.468571000296</v>
      </c>
      <c r="H78" s="245"/>
      <c r="I78" s="13">
        <f>data!AZ186</f>
        <v>9.2401291581391209</v>
      </c>
      <c r="J78" s="13">
        <f>data!BA186</f>
        <v>9.4383019326240731</v>
      </c>
      <c r="K78" s="13">
        <f>data!BB186</f>
        <v>10.032820256078937</v>
      </c>
      <c r="L78" s="3">
        <f>data!BC186</f>
        <v>11438.318599542594</v>
      </c>
      <c r="M78" s="3">
        <f>data!BD186</f>
        <v>1404.4384469385507</v>
      </c>
      <c r="N78" s="3">
        <f>data!BE186</f>
        <v>71.626367442172082</v>
      </c>
      <c r="O78" s="13">
        <f>data!BF186</f>
        <v>0.21827782159788689</v>
      </c>
      <c r="Q78" s="11">
        <f>data!BH186</f>
        <v>0</v>
      </c>
      <c r="R78" s="100">
        <f>data!BI186</f>
        <v>73.56</v>
      </c>
    </row>
    <row r="79" spans="1:18" x14ac:dyDescent="0.2">
      <c r="A79" t="str">
        <f>data!B187</f>
        <v>9_HSR-2-1200-10-A1833-04</v>
      </c>
      <c r="B79" t="str">
        <f>data!C187</f>
        <v>_x4081y-650.ais</v>
      </c>
      <c r="C79" s="16">
        <f>data!F187</f>
        <v>4081</v>
      </c>
      <c r="D79" s="16">
        <f>data!G187</f>
        <v>-650</v>
      </c>
      <c r="E79" s="16">
        <f>data!R187</f>
        <v>-68</v>
      </c>
      <c r="F79" s="16">
        <f>data!S187</f>
        <v>0</v>
      </c>
      <c r="G79" s="25">
        <f>data!AC187</f>
        <v>71355.566863050393</v>
      </c>
      <c r="H79" s="245"/>
      <c r="I79" s="13">
        <f>data!AZ187</f>
        <v>9.3688110410492342</v>
      </c>
      <c r="J79" s="13">
        <f>data!BA187</f>
        <v>9.5697436520392625</v>
      </c>
      <c r="K79" s="13">
        <f>data!BB187</f>
        <v>10.172541485009353</v>
      </c>
      <c r="L79" s="3">
        <f>data!BC187</f>
        <v>9065.4301282975866</v>
      </c>
      <c r="M79" s="3">
        <f>data!BD187</f>
        <v>930.12186725098047</v>
      </c>
      <c r="N79" s="3">
        <f>data!BE187</f>
        <v>70.538879296353144</v>
      </c>
      <c r="O79" s="13">
        <f>data!BF187</f>
        <v>0.21450493584306771</v>
      </c>
      <c r="Q79" s="11">
        <f>data!BH187</f>
        <v>0</v>
      </c>
      <c r="R79" s="100">
        <f>data!BI187</f>
        <v>73.56</v>
      </c>
    </row>
    <row r="80" spans="1:18" x14ac:dyDescent="0.2">
      <c r="A80" t="str">
        <f>data!B188</f>
        <v>10_HSR-2-1200-10-A1833-05</v>
      </c>
      <c r="B80" t="str">
        <f>data!C188</f>
        <v>_x4328y-846.ais</v>
      </c>
      <c r="C80" s="16">
        <f>data!F188</f>
        <v>4328</v>
      </c>
      <c r="D80" s="16">
        <f>data!G188</f>
        <v>-846</v>
      </c>
      <c r="E80" s="16">
        <f>data!R188</f>
        <v>-68</v>
      </c>
      <c r="F80" s="16">
        <f>data!S188</f>
        <v>0</v>
      </c>
      <c r="G80" s="25">
        <f>data!AC188</f>
        <v>71667.748014539102</v>
      </c>
      <c r="H80" s="245"/>
      <c r="I80" s="13">
        <f>data!AZ188</f>
        <v>9.1600394417675002</v>
      </c>
      <c r="J80" s="13">
        <f>data!BA188</f>
        <v>9.3564945344939581</v>
      </c>
      <c r="K80" s="13">
        <f>data!BB188</f>
        <v>9.9458598126733353</v>
      </c>
      <c r="L80" s="3">
        <f>data!BC188</f>
        <v>11487.94292884314</v>
      </c>
      <c r="M80" s="3">
        <f>data!BD188</f>
        <v>1106.7522883449894</v>
      </c>
      <c r="N80" s="3">
        <f>data!BE188</f>
        <v>73.193736739884073</v>
      </c>
      <c r="O80" s="13">
        <f>data!BF188</f>
        <v>0.21345798833500734</v>
      </c>
      <c r="Q80" s="11">
        <f>data!BH188</f>
        <v>0</v>
      </c>
      <c r="R80" s="100">
        <f>data!BI188</f>
        <v>73.56</v>
      </c>
    </row>
    <row r="81" spans="1:18" x14ac:dyDescent="0.2">
      <c r="C81" s="16"/>
      <c r="D81" s="16"/>
      <c r="E81" s="16"/>
      <c r="F81" s="16"/>
      <c r="G81" s="25"/>
      <c r="H81" s="245"/>
      <c r="I81" s="13"/>
      <c r="J81" s="13"/>
      <c r="K81" s="13"/>
      <c r="L81" s="3"/>
      <c r="M81" s="3"/>
      <c r="N81" s="3"/>
      <c r="O81" s="13"/>
      <c r="Q81" s="11"/>
      <c r="R81" s="100"/>
    </row>
    <row r="82" spans="1:18" x14ac:dyDescent="0.2">
      <c r="A82" t="str">
        <f>data!B190</f>
        <v>11_AND-2-1200-5-H98-01</v>
      </c>
      <c r="B82" t="str">
        <f>data!C190</f>
        <v>_x-5225y-885.ais</v>
      </c>
      <c r="C82" s="16">
        <f>data!F190</f>
        <v>-5225</v>
      </c>
      <c r="D82" s="16">
        <f>data!G190</f>
        <v>-885</v>
      </c>
      <c r="E82" s="16">
        <f>data!R190</f>
        <v>34</v>
      </c>
      <c r="F82" s="16">
        <f>data!S190</f>
        <v>9</v>
      </c>
      <c r="G82" s="25">
        <f>data!AC190</f>
        <v>53928.067462413397</v>
      </c>
      <c r="H82" s="245"/>
      <c r="I82" s="13">
        <f>data!AZ190</f>
        <v>5.4454751953632705</v>
      </c>
      <c r="J82" s="13">
        <f>data!BA190</f>
        <v>5.5622641394770627</v>
      </c>
      <c r="K82" s="13">
        <f>data!BB190</f>
        <v>5.9126309718184418</v>
      </c>
      <c r="L82" s="3">
        <f>data!BC190</f>
        <v>1762.6304588049736</v>
      </c>
      <c r="M82" s="3">
        <f>data!BD190</f>
        <v>4568.1643376260527</v>
      </c>
      <c r="N82" s="3">
        <f>data!BE190</f>
        <v>153.10366274172404</v>
      </c>
      <c r="O82" s="13">
        <f>data!BF190</f>
        <v>3.6120702053119831</v>
      </c>
      <c r="Q82" s="11">
        <f>data!BH190</f>
        <v>0</v>
      </c>
      <c r="R82" s="100">
        <f>data!BI190</f>
        <v>62.58</v>
      </c>
    </row>
    <row r="83" spans="1:18" x14ac:dyDescent="0.2">
      <c r="A83" t="str">
        <f>data!B191</f>
        <v>12_AND-2-1200-5-H98-02</v>
      </c>
      <c r="B83" t="str">
        <f>data!C191</f>
        <v>_x-5294y-1390.ais</v>
      </c>
      <c r="C83" s="16">
        <f>data!F191</f>
        <v>-5294</v>
      </c>
      <c r="D83" s="16">
        <f>data!G191</f>
        <v>-1390</v>
      </c>
      <c r="E83" s="16">
        <f>data!R191</f>
        <v>35</v>
      </c>
      <c r="F83" s="16">
        <f>data!S191</f>
        <v>12</v>
      </c>
      <c r="G83" s="25">
        <f>data!AC191</f>
        <v>52167.183641909498</v>
      </c>
      <c r="H83" s="245"/>
      <c r="I83" s="13">
        <f>data!AZ191</f>
        <v>5.4592583349725672</v>
      </c>
      <c r="J83" s="13">
        <f>data!BA191</f>
        <v>5.5763428856705035</v>
      </c>
      <c r="K83" s="13">
        <f>data!BB191</f>
        <v>5.9275965377643152</v>
      </c>
      <c r="L83" s="3">
        <f>data!BC191</f>
        <v>3672.2697942755799</v>
      </c>
      <c r="M83" s="3">
        <f>data!BD191</f>
        <v>5457.0920546923371</v>
      </c>
      <c r="N83" s="3">
        <f>data!BE191</f>
        <v>171.78162616254198</v>
      </c>
      <c r="O83" s="13">
        <f>data!BF191</f>
        <v>3.9901000259933812</v>
      </c>
      <c r="Q83" s="11">
        <f>data!BH191</f>
        <v>0</v>
      </c>
      <c r="R83" s="100">
        <f>data!BI191</f>
        <v>62.58</v>
      </c>
    </row>
    <row r="84" spans="1:18" x14ac:dyDescent="0.2">
      <c r="A84" t="str">
        <f>data!B192</f>
        <v>13_AND-2-1200-5-H98-03</v>
      </c>
      <c r="B84" t="str">
        <f>data!C192</f>
        <v>_x-5015y-1415.ais</v>
      </c>
      <c r="C84" s="16">
        <f>data!F192</f>
        <v>-5015</v>
      </c>
      <c r="D84" s="16">
        <f>data!G192</f>
        <v>-1415</v>
      </c>
      <c r="E84" s="16">
        <f>data!R192</f>
        <v>37</v>
      </c>
      <c r="F84" s="16">
        <f>data!S192</f>
        <v>12</v>
      </c>
      <c r="G84" s="25">
        <f>data!AC192</f>
        <v>52878.414691058599</v>
      </c>
      <c r="H84" s="245"/>
      <c r="I84" s="13">
        <f>data!AZ192</f>
        <v>5.4774279227295386</v>
      </c>
      <c r="J84" s="13">
        <f>data!BA192</f>
        <v>5.594902156034224</v>
      </c>
      <c r="K84" s="13">
        <f>data!BB192</f>
        <v>5.9473248559482839</v>
      </c>
      <c r="L84" s="3">
        <f>data!BC192</f>
        <v>2318.1612010358272</v>
      </c>
      <c r="M84" s="3">
        <f>data!BD192</f>
        <v>4776.1370941508612</v>
      </c>
      <c r="N84" s="3">
        <f>data!BE192</f>
        <v>158.48110283356729</v>
      </c>
      <c r="O84" s="13">
        <f>data!BF192</f>
        <v>3.980771241795896</v>
      </c>
      <c r="Q84" s="11">
        <f>data!BH192</f>
        <v>0</v>
      </c>
      <c r="R84" s="100">
        <f>data!BI192</f>
        <v>62.58</v>
      </c>
    </row>
    <row r="85" spans="1:18" x14ac:dyDescent="0.2">
      <c r="A85" t="str">
        <f>data!B193</f>
        <v>14_AND-2-1200-5-H98-04</v>
      </c>
      <c r="B85" t="str">
        <f>data!C193</f>
        <v>_x-5157y-296.ais</v>
      </c>
      <c r="C85" s="16">
        <f>data!F193</f>
        <v>-5157</v>
      </c>
      <c r="D85" s="16">
        <f>data!G193</f>
        <v>-296</v>
      </c>
      <c r="E85" s="16">
        <f>data!R193</f>
        <v>34</v>
      </c>
      <c r="F85" s="16">
        <f>data!S193</f>
        <v>6</v>
      </c>
      <c r="G85" s="25">
        <f>data!AC193</f>
        <v>56150.4037861299</v>
      </c>
      <c r="H85" s="245"/>
      <c r="I85" s="13">
        <f>data!AZ193</f>
        <v>5.2072314739101024</v>
      </c>
      <c r="J85" s="13">
        <f>data!BA193</f>
        <v>5.3189108120350648</v>
      </c>
      <c r="K85" s="13">
        <f>data!BB193</f>
        <v>5.6539488264099518</v>
      </c>
      <c r="L85" s="3">
        <f>data!BC193</f>
        <v>1751.9467593020192</v>
      </c>
      <c r="M85" s="3">
        <f>data!BD193</f>
        <v>4736.3690462307604</v>
      </c>
      <c r="N85" s="3">
        <f>data!BE193</f>
        <v>143.96265069912948</v>
      </c>
      <c r="O85" s="13">
        <f>data!BF193</f>
        <v>3.3228918006148982</v>
      </c>
      <c r="Q85" s="11">
        <f>data!BH193</f>
        <v>0</v>
      </c>
      <c r="R85" s="100">
        <f>data!BI193</f>
        <v>62.58</v>
      </c>
    </row>
    <row r="86" spans="1:18" x14ac:dyDescent="0.2">
      <c r="A86" t="str">
        <f>data!B194</f>
        <v>15_AND-2-1200-5-H98-05</v>
      </c>
      <c r="B86" t="str">
        <f>data!C194</f>
        <v>_x-5386y-240.ais</v>
      </c>
      <c r="C86" s="16">
        <f>data!F194</f>
        <v>-5386</v>
      </c>
      <c r="D86" s="16">
        <f>data!G194</f>
        <v>-240</v>
      </c>
      <c r="E86" s="16">
        <f>data!R194</f>
        <v>30</v>
      </c>
      <c r="F86" s="16">
        <f>data!S194</f>
        <v>6</v>
      </c>
      <c r="G86" s="25">
        <f>data!AC194</f>
        <v>55635.971135794302</v>
      </c>
      <c r="H86" s="245"/>
      <c r="I86" s="13">
        <f>data!AZ194</f>
        <v>5.325026983468085</v>
      </c>
      <c r="J86" s="13">
        <f>data!BA194</f>
        <v>5.4392326783735045</v>
      </c>
      <c r="K86" s="13">
        <f>data!BB194</f>
        <v>5.7818497630897667</v>
      </c>
      <c r="L86" s="3">
        <f>data!BC194</f>
        <v>1724.8472617900316</v>
      </c>
      <c r="M86" s="3">
        <f>data!BD194</f>
        <v>4654.6312211534787</v>
      </c>
      <c r="N86" s="3">
        <f>data!BE194</f>
        <v>151.60666501539387</v>
      </c>
      <c r="O86" s="13">
        <f>data!BF194</f>
        <v>3.2842789309035805</v>
      </c>
      <c r="Q86" s="11">
        <f>data!BH194</f>
        <v>0</v>
      </c>
      <c r="R86" s="100">
        <f>data!BI194</f>
        <v>62.58</v>
      </c>
    </row>
    <row r="87" spans="1:18" x14ac:dyDescent="0.2">
      <c r="C87" s="16"/>
      <c r="D87" s="16"/>
      <c r="E87" s="16"/>
      <c r="F87" s="16"/>
      <c r="G87" s="26"/>
      <c r="H87" s="246"/>
    </row>
    <row r="88" spans="1:18" x14ac:dyDescent="0.2">
      <c r="A88" t="str">
        <f>data!B198</f>
        <v>1_HSR-4-1200-10-A1832-01</v>
      </c>
      <c r="B88" t="str">
        <f>data!C198</f>
        <v>_x31y-430.ais</v>
      </c>
      <c r="C88" s="16">
        <f>data!F198</f>
        <v>31</v>
      </c>
      <c r="D88" s="16">
        <f>data!G198</f>
        <v>-430</v>
      </c>
      <c r="E88" s="16">
        <f>data!R198</f>
        <v>2</v>
      </c>
      <c r="F88" s="16">
        <f>data!S198</f>
        <v>4</v>
      </c>
      <c r="G88" s="25">
        <f>data!AC198</f>
        <v>77987.764151123105</v>
      </c>
      <c r="H88" s="245"/>
      <c r="I88" s="13">
        <f>data!AZ198</f>
        <v>7.0314210935747115</v>
      </c>
      <c r="J88" s="13">
        <f>data!BA198</f>
        <v>7.182223772069559</v>
      </c>
      <c r="K88" s="13">
        <f>data!BB198</f>
        <v>7.634631807554106</v>
      </c>
      <c r="L88" s="3">
        <f>data!BC198</f>
        <v>4469.9981047806968</v>
      </c>
      <c r="M88" s="3">
        <f>data!BD198</f>
        <v>1171.837728033257</v>
      </c>
      <c r="N88" s="3">
        <f>data!BE198</f>
        <v>29.775733534816371</v>
      </c>
      <c r="O88" s="13">
        <f>data!BF198</f>
        <v>0.22849437867888975</v>
      </c>
      <c r="Q88" s="11">
        <f>data!BH198</f>
        <v>0</v>
      </c>
      <c r="R88" s="100">
        <f>data!BI198</f>
        <v>74.17</v>
      </c>
    </row>
    <row r="89" spans="1:18" x14ac:dyDescent="0.2">
      <c r="A89" t="str">
        <f>data!B199</f>
        <v>2_HSR-4-1200-10-A1832-02</v>
      </c>
      <c r="B89" t="str">
        <f>data!C199</f>
        <v>_x-145y57.ais</v>
      </c>
      <c r="C89" s="16">
        <f>data!F199</f>
        <v>-145</v>
      </c>
      <c r="D89" s="16">
        <f>data!G199</f>
        <v>57</v>
      </c>
      <c r="E89" s="16">
        <f>data!R199</f>
        <v>-1</v>
      </c>
      <c r="F89" s="16">
        <f>data!S199</f>
        <v>2</v>
      </c>
      <c r="G89" s="25">
        <f>data!AC199</f>
        <v>82212.782231124904</v>
      </c>
      <c r="H89" s="245"/>
      <c r="I89" s="13">
        <f>data!AZ199</f>
        <v>6.5734706421794096</v>
      </c>
      <c r="J89" s="13">
        <f>data!BA199</f>
        <v>6.7144516710007025</v>
      </c>
      <c r="K89" s="13">
        <f>data!BB199</f>
        <v>7.137394757464584</v>
      </c>
      <c r="L89" s="3">
        <f>data!BC199</f>
        <v>3369.2195411301759</v>
      </c>
      <c r="M89" s="3">
        <f>data!BD199</f>
        <v>1570.5769992316671</v>
      </c>
      <c r="N89" s="3">
        <f>data!BE199</f>
        <v>36.27726302553863</v>
      </c>
      <c r="O89" s="13">
        <f>data!BF199</f>
        <v>0.2341533577980861</v>
      </c>
      <c r="Q89" s="11">
        <f>data!BH199</f>
        <v>0</v>
      </c>
      <c r="R89" s="100">
        <f>data!BI199</f>
        <v>74.17</v>
      </c>
    </row>
    <row r="90" spans="1:18" x14ac:dyDescent="0.2">
      <c r="A90" t="str">
        <f>data!B200</f>
        <v>3_HSR-4-1200-10-A1832-03</v>
      </c>
      <c r="B90" t="str">
        <f>data!C200</f>
        <v>_x105y54.ais</v>
      </c>
      <c r="C90" s="16">
        <f>data!F200</f>
        <v>105</v>
      </c>
      <c r="D90" s="16">
        <f>data!G200</f>
        <v>54</v>
      </c>
      <c r="E90" s="16">
        <f>data!R200</f>
        <v>5</v>
      </c>
      <c r="F90" s="16">
        <f>data!S200</f>
        <v>2</v>
      </c>
      <c r="G90" s="25">
        <f>data!AC200</f>
        <v>77566.716922798398</v>
      </c>
      <c r="H90" s="245"/>
      <c r="I90" s="13">
        <f>data!AZ200</f>
        <v>7.2407292119833233</v>
      </c>
      <c r="J90" s="13">
        <f>data!BA200</f>
        <v>7.396020915451456</v>
      </c>
      <c r="K90" s="13">
        <f>data!BB200</f>
        <v>7.8618960258558559</v>
      </c>
      <c r="L90" s="3">
        <f>data!BC200</f>
        <v>3571.0279118458188</v>
      </c>
      <c r="M90" s="3">
        <f>data!BD200</f>
        <v>1102.7754190002006</v>
      </c>
      <c r="N90" s="3">
        <f>data!BE200</f>
        <v>32.772545047290677</v>
      </c>
      <c r="O90" s="13">
        <f>data!BF200</f>
        <v>0.23099550007260938</v>
      </c>
      <c r="Q90" s="11">
        <f>data!BH200</f>
        <v>0</v>
      </c>
      <c r="R90" s="100">
        <f>data!BI200</f>
        <v>74.17</v>
      </c>
    </row>
    <row r="91" spans="1:18" x14ac:dyDescent="0.2">
      <c r="A91" t="str">
        <f>data!B201</f>
        <v>4_HSR-4-1200-10-A1832-04</v>
      </c>
      <c r="B91" t="str">
        <f>data!C201</f>
        <v>_x91y-1042.ais</v>
      </c>
      <c r="C91" s="16">
        <f>data!F201</f>
        <v>91</v>
      </c>
      <c r="D91" s="16">
        <f>data!G201</f>
        <v>-1042</v>
      </c>
      <c r="E91" s="16">
        <f>data!R201</f>
        <v>1</v>
      </c>
      <c r="F91" s="16">
        <f>data!S201</f>
        <v>6</v>
      </c>
      <c r="G91" s="25">
        <f>data!AC201</f>
        <v>78951.244761046197</v>
      </c>
      <c r="H91" s="245"/>
      <c r="I91" s="13">
        <f>data!AZ201</f>
        <v>6.9193089816455169</v>
      </c>
      <c r="J91" s="13">
        <f>data!BA201</f>
        <v>7.067707195019354</v>
      </c>
      <c r="K91" s="13">
        <f>data!BB201</f>
        <v>7.5129018351408705</v>
      </c>
      <c r="L91" s="3">
        <f>data!BC201</f>
        <v>5880.361268202706</v>
      </c>
      <c r="M91" s="3">
        <f>data!BD201</f>
        <v>1668.0414479408112</v>
      </c>
      <c r="N91" s="3">
        <f>data!BE201</f>
        <v>33.762919916082978</v>
      </c>
      <c r="O91" s="13">
        <f>data!BF201</f>
        <v>0.23879243623377305</v>
      </c>
      <c r="Q91" s="11">
        <f>data!BH201</f>
        <v>0</v>
      </c>
      <c r="R91" s="100">
        <f>data!BI201</f>
        <v>74.17</v>
      </c>
    </row>
    <row r="92" spans="1:18" x14ac:dyDescent="0.2">
      <c r="A92" t="str">
        <f>data!B202</f>
        <v>5_HSR-4-1200-10-A1832-05</v>
      </c>
      <c r="B92" t="str">
        <f>data!C202</f>
        <v>_x-22y-1062.ais</v>
      </c>
      <c r="C92" s="16">
        <f>data!F202</f>
        <v>-22</v>
      </c>
      <c r="D92" s="16">
        <f>data!G202</f>
        <v>-1062</v>
      </c>
      <c r="E92" s="16">
        <f>data!R202</f>
        <v>-2</v>
      </c>
      <c r="F92" s="16">
        <f>data!S202</f>
        <v>6</v>
      </c>
      <c r="G92" s="25">
        <f>data!AC202</f>
        <v>78628.613476278202</v>
      </c>
      <c r="H92" s="245"/>
      <c r="I92" s="13">
        <f>data!AZ202</f>
        <v>7.0365879411577428</v>
      </c>
      <c r="J92" s="13">
        <f>data!BA202</f>
        <v>7.1875014328786122</v>
      </c>
      <c r="K92" s="13">
        <f>data!BB202</f>
        <v>7.6402419080412241</v>
      </c>
      <c r="L92" s="3">
        <f>data!BC202</f>
        <v>5314.5697938759013</v>
      </c>
      <c r="M92" s="3">
        <f>data!BD202</f>
        <v>1277.1519686733423</v>
      </c>
      <c r="N92" s="3">
        <f>data!BE202</f>
        <v>31.617814387311025</v>
      </c>
      <c r="O92" s="13">
        <f>data!BF202</f>
        <v>0.23625241364781363</v>
      </c>
      <c r="Q92" s="11">
        <f>data!BH202</f>
        <v>0</v>
      </c>
      <c r="R92" s="100">
        <f>data!BI202</f>
        <v>74.17</v>
      </c>
    </row>
    <row r="93" spans="1:18" x14ac:dyDescent="0.2">
      <c r="C93" s="16"/>
      <c r="D93" s="16"/>
      <c r="E93" s="16"/>
      <c r="F93" s="16"/>
      <c r="G93" s="25"/>
      <c r="H93" s="245"/>
      <c r="I93" s="13"/>
      <c r="J93" s="13"/>
      <c r="K93" s="13"/>
      <c r="L93" s="3"/>
      <c r="M93" s="3"/>
      <c r="N93" s="3"/>
      <c r="O93" s="13"/>
      <c r="Q93" s="11"/>
      <c r="R93" s="100"/>
    </row>
    <row r="94" spans="1:18" x14ac:dyDescent="0.2">
      <c r="A94" t="str">
        <f>data!B204</f>
        <v>6_HSR-4-1200-15-A1826-01</v>
      </c>
      <c r="B94" t="str">
        <f>data!C204</f>
        <v>_x4381y-436.ais</v>
      </c>
      <c r="C94" s="16">
        <f>data!F204</f>
        <v>4381</v>
      </c>
      <c r="D94" s="16">
        <f>data!G204</f>
        <v>-436</v>
      </c>
      <c r="E94" s="16">
        <f>data!R204</f>
        <v>-1</v>
      </c>
      <c r="F94" s="16">
        <f>data!S204</f>
        <v>5</v>
      </c>
      <c r="G94" s="25">
        <f>data!AC204</f>
        <v>74737.393818078999</v>
      </c>
      <c r="H94" s="245"/>
      <c r="I94" s="13">
        <f>data!AZ204</f>
        <v>4.4716228227736821</v>
      </c>
      <c r="J94" s="13">
        <f>data!BA204</f>
        <v>4.5675255840958799</v>
      </c>
      <c r="K94" s="13">
        <f>data!BB204</f>
        <v>4.8552338680624763</v>
      </c>
      <c r="L94" s="3">
        <f>data!BC204</f>
        <v>6868.4129544910584</v>
      </c>
      <c r="M94" s="3">
        <f>data!BD204</f>
        <v>1123.0137064353771</v>
      </c>
      <c r="N94" s="3">
        <f>data!BE204</f>
        <v>14.648723404735637</v>
      </c>
      <c r="O94" s="13">
        <f>data!BF204</f>
        <v>0.24267756591901649</v>
      </c>
      <c r="Q94" s="11">
        <f>data!BH204</f>
        <v>0</v>
      </c>
      <c r="R94" s="100">
        <f>data!BI204</f>
        <v>73.27</v>
      </c>
    </row>
    <row r="95" spans="1:18" x14ac:dyDescent="0.2">
      <c r="A95" t="str">
        <f>data!B205</f>
        <v>7_HSR-4-1200-15-A1826-02</v>
      </c>
      <c r="B95" t="str">
        <f>data!C205</f>
        <v>_x4425y-321.ais</v>
      </c>
      <c r="C95" s="16">
        <f>data!F205</f>
        <v>4425</v>
      </c>
      <c r="D95" s="16">
        <f>data!G205</f>
        <v>-321</v>
      </c>
      <c r="E95" s="16">
        <f>data!R205</f>
        <v>2</v>
      </c>
      <c r="F95" s="16">
        <f>data!S205</f>
        <v>4</v>
      </c>
      <c r="G95" s="25">
        <f>data!AC205</f>
        <v>74827.120023837299</v>
      </c>
      <c r="H95" s="245"/>
      <c r="I95" s="13">
        <f>data!AZ205</f>
        <v>4.4558172833263008</v>
      </c>
      <c r="J95" s="13">
        <f>data!BA205</f>
        <v>4.5513810637153416</v>
      </c>
      <c r="K95" s="13">
        <f>data!BB205</f>
        <v>4.8380724048824657</v>
      </c>
      <c r="L95" s="3">
        <f>data!BC205</f>
        <v>6017.3239878660461</v>
      </c>
      <c r="M95" s="3">
        <f>data!BD205</f>
        <v>1020.9958053232227</v>
      </c>
      <c r="N95" s="3">
        <f>data!BE205</f>
        <v>12.226126810795638</v>
      </c>
      <c r="O95" s="13">
        <f>data!BF205</f>
        <v>0.24098490301000405</v>
      </c>
      <c r="Q95" s="11">
        <f>data!BH205</f>
        <v>0</v>
      </c>
      <c r="R95" s="100">
        <f>data!BI205</f>
        <v>73.27</v>
      </c>
    </row>
    <row r="96" spans="1:18" x14ac:dyDescent="0.2">
      <c r="A96" t="str">
        <f>data!B206</f>
        <v>8_HSR-4-1200-15-A1826-03</v>
      </c>
      <c r="B96" t="str">
        <f>data!C206</f>
        <v>_x4470y-464.ais</v>
      </c>
      <c r="C96" s="16">
        <f>data!F206</f>
        <v>4470</v>
      </c>
      <c r="D96" s="16">
        <f>data!G206</f>
        <v>-464</v>
      </c>
      <c r="E96" s="16">
        <f>data!R206</f>
        <v>2</v>
      </c>
      <c r="F96" s="16">
        <f>data!S206</f>
        <v>5</v>
      </c>
      <c r="G96" s="25">
        <f>data!AC206</f>
        <v>77089.385267691396</v>
      </c>
      <c r="H96" s="245"/>
      <c r="I96" s="13">
        <f>data!AZ206</f>
        <v>4.3176182696776824</v>
      </c>
      <c r="J96" s="13">
        <f>data!BA206</f>
        <v>4.4102180999425293</v>
      </c>
      <c r="K96" s="13">
        <f>data!BB206</f>
        <v>4.6880175907370729</v>
      </c>
      <c r="L96" s="3">
        <f>data!BC206</f>
        <v>10636.716213207412</v>
      </c>
      <c r="M96" s="3">
        <f>data!BD206</f>
        <v>2140.4148565020068</v>
      </c>
      <c r="N96" s="3">
        <f>data!BE206</f>
        <v>15.741617342058019</v>
      </c>
      <c r="O96" s="13">
        <f>data!BF206</f>
        <v>0.24180108375629672</v>
      </c>
      <c r="Q96" s="11">
        <f>data!BH206</f>
        <v>0</v>
      </c>
      <c r="R96" s="100">
        <f>data!BI206</f>
        <v>73.27</v>
      </c>
    </row>
    <row r="97" spans="1:18" x14ac:dyDescent="0.2">
      <c r="A97" t="str">
        <f>data!B207</f>
        <v>9_HSR-4-1200-15-A1826-04</v>
      </c>
      <c r="B97" t="str">
        <f>data!C207</f>
        <v>_x4284y-679.ais</v>
      </c>
      <c r="C97" s="16">
        <f>data!F207</f>
        <v>4284</v>
      </c>
      <c r="D97" s="16">
        <f>data!G207</f>
        <v>-679</v>
      </c>
      <c r="E97" s="16">
        <f>data!R207</f>
        <v>-6</v>
      </c>
      <c r="F97" s="16">
        <f>data!S207</f>
        <v>7</v>
      </c>
      <c r="G97" s="25">
        <f>data!AC207</f>
        <v>72563.456191797595</v>
      </c>
      <c r="H97" s="245"/>
      <c r="I97" s="13">
        <f>data!AZ207</f>
        <v>4.4284128291791829</v>
      </c>
      <c r="J97" s="13">
        <f>data!BA207</f>
        <v>4.5233888670574167</v>
      </c>
      <c r="K97" s="13">
        <f>data!BB207</f>
        <v>4.8083169806921218</v>
      </c>
      <c r="L97" s="3">
        <f>data!BC207</f>
        <v>5138.9997383663722</v>
      </c>
      <c r="M97" s="3">
        <f>data!BD207</f>
        <v>1024.5617906443986</v>
      </c>
      <c r="N97" s="3">
        <f>data!BE207</f>
        <v>14.175419479262956</v>
      </c>
      <c r="O97" s="13">
        <f>data!BF207</f>
        <v>0.23853495278370143</v>
      </c>
      <c r="Q97" s="11">
        <f>data!BH207</f>
        <v>0</v>
      </c>
      <c r="R97" s="100">
        <f>data!BI207</f>
        <v>73.27</v>
      </c>
    </row>
    <row r="98" spans="1:18" x14ac:dyDescent="0.2">
      <c r="A98" t="str">
        <f>data!B208</f>
        <v>10_HSR-4-1200-15-A1826-05</v>
      </c>
      <c r="B98" t="str">
        <f>data!C208</f>
        <v>_x4441y-186.ais</v>
      </c>
      <c r="C98" s="16">
        <f>data!F208</f>
        <v>4441</v>
      </c>
      <c r="D98" s="16">
        <f>data!G208</f>
        <v>-186</v>
      </c>
      <c r="E98" s="16">
        <f>data!R208</f>
        <v>3</v>
      </c>
      <c r="F98" s="16">
        <f>data!S208</f>
        <v>2</v>
      </c>
      <c r="G98" s="25">
        <f>data!AC208</f>
        <v>73067.524491095304</v>
      </c>
      <c r="H98" s="245"/>
      <c r="I98" s="13">
        <f>data!AZ208</f>
        <v>4.4828466737055885</v>
      </c>
      <c r="J98" s="13">
        <f>data!BA208</f>
        <v>4.5789901526239927</v>
      </c>
      <c r="K98" s="13">
        <f>data!BB208</f>
        <v>4.8674205893792069</v>
      </c>
      <c r="L98" s="3">
        <f>data!BC208</f>
        <v>5170.6248706328824</v>
      </c>
      <c r="M98" s="3">
        <f>data!BD208</f>
        <v>1151.4400058442316</v>
      </c>
      <c r="N98" s="3">
        <f>data!BE208</f>
        <v>17.380552983090841</v>
      </c>
      <c r="O98" s="13">
        <f>data!BF208</f>
        <v>0.24310531967473753</v>
      </c>
      <c r="Q98" s="11">
        <f>data!BH208</f>
        <v>0</v>
      </c>
      <c r="R98" s="100">
        <f>data!BI208</f>
        <v>73.27</v>
      </c>
    </row>
    <row r="99" spans="1:18" x14ac:dyDescent="0.2">
      <c r="C99" s="16"/>
      <c r="D99" s="16"/>
      <c r="E99" s="16"/>
      <c r="F99" s="16"/>
      <c r="G99" s="25"/>
      <c r="H99" s="245"/>
      <c r="I99" s="13"/>
      <c r="J99" s="13"/>
      <c r="K99" s="13"/>
      <c r="L99" s="3"/>
      <c r="M99" s="3"/>
      <c r="N99" s="3"/>
      <c r="O99" s="13"/>
      <c r="Q99" s="11"/>
      <c r="R99" s="100"/>
    </row>
    <row r="100" spans="1:18" x14ac:dyDescent="0.2">
      <c r="A100" t="str">
        <f>data!B210</f>
        <v>11_AND-2-1200-15-A1814-01</v>
      </c>
      <c r="B100" t="str">
        <f>data!C210</f>
        <v>_x-315y-6261.ais</v>
      </c>
      <c r="C100" s="16">
        <f>data!F210</f>
        <v>-315</v>
      </c>
      <c r="D100" s="16">
        <f>data!G210</f>
        <v>-6261</v>
      </c>
      <c r="E100" s="16">
        <f>data!R210</f>
        <v>-34</v>
      </c>
      <c r="F100" s="16">
        <f>data!S210</f>
        <v>4</v>
      </c>
      <c r="G100" s="25">
        <f>data!AC210</f>
        <v>54142.520610492298</v>
      </c>
      <c r="H100" s="245"/>
      <c r="I100" s="13">
        <f>data!AZ210</f>
        <v>4.6156039313951762</v>
      </c>
      <c r="J100" s="13">
        <f>data!BA210</f>
        <v>4.7145946512600103</v>
      </c>
      <c r="K100" s="13">
        <f>data!BB210</f>
        <v>5.0115668108545162</v>
      </c>
      <c r="L100" s="3">
        <f>data!BC210</f>
        <v>4397.6765705180533</v>
      </c>
      <c r="M100" s="3">
        <f>data!BD210</f>
        <v>5346.6214627699101</v>
      </c>
      <c r="N100" s="3">
        <f>data!BE210</f>
        <v>160.77012132935781</v>
      </c>
      <c r="O100" s="13">
        <f>data!BF210</f>
        <v>2.8143545763125308</v>
      </c>
      <c r="Q100" s="11">
        <f>data!BH210</f>
        <v>0</v>
      </c>
      <c r="R100" s="100">
        <f>data!BI210</f>
        <v>60.35</v>
      </c>
    </row>
    <row r="101" spans="1:18" x14ac:dyDescent="0.2">
      <c r="A101" t="str">
        <f>data!B211</f>
        <v>12_AND-2-1200-15-A1814-02</v>
      </c>
      <c r="B101" t="str">
        <f>data!C211</f>
        <v>_x-721y-6160.ais</v>
      </c>
      <c r="C101" s="16">
        <f>data!F211</f>
        <v>-721</v>
      </c>
      <c r="D101" s="16">
        <f>data!G211</f>
        <v>-6160</v>
      </c>
      <c r="E101" s="16">
        <f>data!R211</f>
        <v>-37</v>
      </c>
      <c r="F101" s="16">
        <f>data!S211</f>
        <v>3</v>
      </c>
      <c r="G101" s="25">
        <f>data!AC211</f>
        <v>55640.893048014499</v>
      </c>
      <c r="H101" s="245"/>
      <c r="I101" s="13">
        <f>data!AZ211</f>
        <v>4.4832467035247978</v>
      </c>
      <c r="J101" s="13">
        <f>data!BA211</f>
        <v>4.5793987618708041</v>
      </c>
      <c r="K101" s="13">
        <f>data!BB211</f>
        <v>4.8678549369088264</v>
      </c>
      <c r="L101" s="3">
        <f>data!BC211</f>
        <v>6236.8233295751443</v>
      </c>
      <c r="M101" s="3">
        <f>data!BD211</f>
        <v>5674.6440034315256</v>
      </c>
      <c r="N101" s="3">
        <f>data!BE211</f>
        <v>209.65714191068196</v>
      </c>
      <c r="O101" s="13">
        <f>data!BF211</f>
        <v>2.74958339772488</v>
      </c>
      <c r="Q101" s="11">
        <f>data!BH211</f>
        <v>0</v>
      </c>
      <c r="R101" s="100">
        <f>data!BI211</f>
        <v>60.35</v>
      </c>
    </row>
    <row r="102" spans="1:18" x14ac:dyDescent="0.2">
      <c r="A102" t="str">
        <f>data!B212</f>
        <v>13_AND-2-1200-15-A1814-03</v>
      </c>
      <c r="B102" t="str">
        <f>data!C212</f>
        <v>_x-581y-6527.ais</v>
      </c>
      <c r="C102" s="16">
        <f>data!F212</f>
        <v>-581</v>
      </c>
      <c r="D102" s="16">
        <f>data!G212</f>
        <v>-6527</v>
      </c>
      <c r="E102" s="16">
        <f>data!R212</f>
        <v>-39</v>
      </c>
      <c r="F102" s="16">
        <f>data!S212</f>
        <v>7</v>
      </c>
      <c r="G102" s="25">
        <f>data!AC212</f>
        <v>53006.763669583997</v>
      </c>
      <c r="H102" s="245"/>
      <c r="I102" s="13">
        <f>data!AZ212</f>
        <v>4.6691191271708599</v>
      </c>
      <c r="J102" s="13">
        <f>data!BA212</f>
        <v>4.769257585843504</v>
      </c>
      <c r="K102" s="13">
        <f>data!BB212</f>
        <v>5.06967296186144</v>
      </c>
      <c r="L102" s="3">
        <f>data!BC212</f>
        <v>4265.5836399903937</v>
      </c>
      <c r="M102" s="3">
        <f>data!BD212</f>
        <v>5394.3880437286152</v>
      </c>
      <c r="N102" s="3">
        <f>data!BE212</f>
        <v>195.21137919306619</v>
      </c>
      <c r="O102" s="13">
        <f>data!BF212</f>
        <v>2.8132103934838866</v>
      </c>
      <c r="Q102" s="11">
        <f>data!BH212</f>
        <v>0</v>
      </c>
      <c r="R102" s="100">
        <f>data!BI212</f>
        <v>60.35</v>
      </c>
    </row>
    <row r="103" spans="1:18" x14ac:dyDescent="0.2">
      <c r="A103" t="str">
        <f>data!B213</f>
        <v>14_AND-2-1200-15-A1814-04</v>
      </c>
      <c r="B103" t="str">
        <f>data!C213</f>
        <v>_x-116y-6381.ais</v>
      </c>
      <c r="C103" s="16">
        <f>data!F213</f>
        <v>-116</v>
      </c>
      <c r="D103" s="16">
        <f>data!G213</f>
        <v>-6381</v>
      </c>
      <c r="E103" s="16">
        <f>data!R213</f>
        <v>-31</v>
      </c>
      <c r="F103" s="16">
        <f>data!S213</f>
        <v>6</v>
      </c>
      <c r="G103" s="25">
        <f>data!AC213</f>
        <v>54214.340626808596</v>
      </c>
      <c r="H103" s="245"/>
      <c r="I103" s="13">
        <f>data!AZ213</f>
        <v>4.6524837072230509</v>
      </c>
      <c r="J103" s="13">
        <f>data!BA213</f>
        <v>4.7522653865401949</v>
      </c>
      <c r="K103" s="13">
        <f>data!BB213</f>
        <v>5.0516104244916296</v>
      </c>
      <c r="L103" s="3">
        <f>data!BC213</f>
        <v>4139.6626441254039</v>
      </c>
      <c r="M103" s="3">
        <f>data!BD213</f>
        <v>5388.2995241121534</v>
      </c>
      <c r="N103" s="3">
        <f>data!BE213</f>
        <v>117.12870264050498</v>
      </c>
      <c r="O103" s="13">
        <f>data!BF213</f>
        <v>2.8502058478000878</v>
      </c>
      <c r="Q103" s="11">
        <f>data!BH213</f>
        <v>0</v>
      </c>
      <c r="R103" s="100">
        <f>data!BI213</f>
        <v>60.35</v>
      </c>
    </row>
    <row r="104" spans="1:18" x14ac:dyDescent="0.2">
      <c r="A104" t="str">
        <f>data!B214</f>
        <v>15_AND-2-1200-15-A1814-05</v>
      </c>
      <c r="B104" t="str">
        <f>data!C214</f>
        <v>_x-143y-6123.ais</v>
      </c>
      <c r="C104" s="16">
        <f>data!F214</f>
        <v>-143</v>
      </c>
      <c r="D104" s="16">
        <f>data!G214</f>
        <v>-6123</v>
      </c>
      <c r="E104" s="16">
        <f>data!R214</f>
        <v>-31</v>
      </c>
      <c r="F104" s="16">
        <f>data!S214</f>
        <v>2</v>
      </c>
      <c r="G104" s="25">
        <f>data!AC214</f>
        <v>54543.589240022899</v>
      </c>
      <c r="H104" s="245"/>
      <c r="I104" s="13">
        <f>data!AZ214</f>
        <v>4.6548889551924688</v>
      </c>
      <c r="J104" s="13">
        <f>data!BA214</f>
        <v>4.7547222197910815</v>
      </c>
      <c r="K104" s="13">
        <f>data!BB214</f>
        <v>5.0542220135869202</v>
      </c>
      <c r="L104" s="3">
        <f>data!BC214</f>
        <v>3979.2165749110272</v>
      </c>
      <c r="M104" s="3">
        <f>data!BD214</f>
        <v>5259.3122277900593</v>
      </c>
      <c r="N104" s="3">
        <f>data!BE214</f>
        <v>137.15831097773355</v>
      </c>
      <c r="O104" s="13">
        <f>data!BF214</f>
        <v>2.8227255258845512</v>
      </c>
      <c r="Q104" s="11">
        <f>data!BH214</f>
        <v>0</v>
      </c>
      <c r="R104" s="100">
        <f>data!BI214</f>
        <v>60.35</v>
      </c>
    </row>
    <row r="105" spans="1:18" x14ac:dyDescent="0.2">
      <c r="C105" s="16"/>
      <c r="D105" s="16"/>
      <c r="E105" s="16"/>
      <c r="F105" s="16"/>
      <c r="G105" s="25"/>
      <c r="H105" s="245"/>
      <c r="I105" s="13"/>
      <c r="J105" s="13"/>
      <c r="K105" s="13"/>
      <c r="L105" s="3"/>
      <c r="M105" s="3"/>
      <c r="N105" s="3"/>
      <c r="O105" s="13"/>
      <c r="Q105" s="11"/>
      <c r="R105" s="100"/>
    </row>
    <row r="106" spans="1:18" x14ac:dyDescent="0.2">
      <c r="A106" t="str">
        <f>data!B216</f>
        <v>16_AND-4-1200-10-A1806-01</v>
      </c>
      <c r="B106" t="str">
        <f>data!C216</f>
        <v>_x-4472y-340.ais</v>
      </c>
      <c r="C106" s="16">
        <f>data!F216</f>
        <v>-4472</v>
      </c>
      <c r="D106" s="16">
        <f>data!G216</f>
        <v>-340</v>
      </c>
      <c r="E106" s="16">
        <f>data!R216</f>
        <v>-13</v>
      </c>
      <c r="F106" s="16">
        <f>data!S216</f>
        <v>2</v>
      </c>
      <c r="G106" s="25">
        <f>data!AC216</f>
        <v>55545.974559357797</v>
      </c>
      <c r="H106" s="245"/>
      <c r="I106" s="13">
        <f>data!AZ216</f>
        <v>5.2468186436748034</v>
      </c>
      <c r="J106" s="13">
        <f>data!BA216</f>
        <v>5.3593470066490951</v>
      </c>
      <c r="K106" s="13">
        <f>data!BB216</f>
        <v>5.696932095571972</v>
      </c>
      <c r="L106" s="3">
        <f>data!BC216</f>
        <v>4267.4692420611</v>
      </c>
      <c r="M106" s="3">
        <f>data!BD216</f>
        <v>5657.6342218123646</v>
      </c>
      <c r="N106" s="3">
        <f>data!BE216</f>
        <v>31.816400781581425</v>
      </c>
      <c r="O106" s="13">
        <f>data!BF216</f>
        <v>2.9370104645431723</v>
      </c>
      <c r="Q106" s="11">
        <f>data!BH216</f>
        <v>0</v>
      </c>
      <c r="R106" s="100">
        <f>data!BI216</f>
        <v>60.4</v>
      </c>
    </row>
    <row r="107" spans="1:18" x14ac:dyDescent="0.2">
      <c r="A107" t="str">
        <f>data!B217</f>
        <v>17_AND-4-1200-10-A1806-02</v>
      </c>
      <c r="B107" t="str">
        <f>data!C217</f>
        <v>_x-4615y29.ais</v>
      </c>
      <c r="C107" s="16">
        <f>data!F217</f>
        <v>-4615</v>
      </c>
      <c r="D107" s="16">
        <f>data!G217</f>
        <v>29</v>
      </c>
      <c r="E107" s="16">
        <f>data!R217</f>
        <v>-15</v>
      </c>
      <c r="F107" s="16">
        <f>data!S217</f>
        <v>1</v>
      </c>
      <c r="G107" s="25">
        <f>data!AC217</f>
        <v>55433.7976172899</v>
      </c>
      <c r="H107" s="245"/>
      <c r="I107" s="13">
        <f>data!AZ217</f>
        <v>5.3838825427467754</v>
      </c>
      <c r="J107" s="13">
        <f>data!BA217</f>
        <v>5.4993505110767877</v>
      </c>
      <c r="K107" s="13">
        <f>data!BB217</f>
        <v>5.8457544160668276</v>
      </c>
      <c r="L107" s="3">
        <f>data!BC217</f>
        <v>4347.6143691872858</v>
      </c>
      <c r="M107" s="3">
        <f>data!BD217</f>
        <v>5902.2298327521894</v>
      </c>
      <c r="N107" s="3">
        <f>data!BE217</f>
        <v>40.735616438298116</v>
      </c>
      <c r="O107" s="13">
        <f>data!BF217</f>
        <v>2.9497138648532011</v>
      </c>
      <c r="Q107" s="11">
        <f>data!BH217</f>
        <v>0</v>
      </c>
      <c r="R107" s="100">
        <f>data!BI217</f>
        <v>60.4</v>
      </c>
    </row>
    <row r="108" spans="1:18" x14ac:dyDescent="0.2">
      <c r="A108" t="str">
        <f>data!B218</f>
        <v>18_AND-4-1200-10-A1806-03</v>
      </c>
      <c r="B108" t="str">
        <f>data!C218</f>
        <v>_x-4316y16.ais</v>
      </c>
      <c r="C108" s="16">
        <f>data!F218</f>
        <v>-4316</v>
      </c>
      <c r="D108" s="16">
        <f>data!G218</f>
        <v>16</v>
      </c>
      <c r="E108" s="16">
        <f>data!R218</f>
        <v>-9</v>
      </c>
      <c r="F108" s="16">
        <f>data!S218</f>
        <v>1</v>
      </c>
      <c r="G108" s="25">
        <f>data!AC218</f>
        <v>55426.519553461098</v>
      </c>
      <c r="H108" s="245"/>
      <c r="I108" s="13">
        <f>data!AZ218</f>
        <v>5.4437385176339728</v>
      </c>
      <c r="J108" s="13">
        <f>data!BA218</f>
        <v>5.5604902152722975</v>
      </c>
      <c r="K108" s="13">
        <f>data!BB218</f>
        <v>5.9107453081872752</v>
      </c>
      <c r="L108" s="3">
        <f>data!BC218</f>
        <v>5135.5797720615292</v>
      </c>
      <c r="M108" s="3">
        <f>data!BD218</f>
        <v>5652.0174450250342</v>
      </c>
      <c r="N108" s="3">
        <f>data!BE218</f>
        <v>36.443773383909516</v>
      </c>
      <c r="O108" s="13">
        <f>data!BF218</f>
        <v>2.9164201696259768</v>
      </c>
      <c r="Q108" s="11">
        <f>data!BH218</f>
        <v>0</v>
      </c>
      <c r="R108" s="100">
        <f>data!BI218</f>
        <v>60.4</v>
      </c>
    </row>
    <row r="109" spans="1:18" x14ac:dyDescent="0.2">
      <c r="A109" t="str">
        <f>data!B219</f>
        <v>19_AND-4-1200-10-A1806-04</v>
      </c>
      <c r="B109" t="str">
        <f>data!C219</f>
        <v>_x-4238y-600.ais</v>
      </c>
      <c r="C109" s="16">
        <f>data!F219</f>
        <v>-4238</v>
      </c>
      <c r="D109" s="16">
        <f>data!G219</f>
        <v>-600</v>
      </c>
      <c r="E109" s="16">
        <f>data!R219</f>
        <v>-10</v>
      </c>
      <c r="F109" s="16">
        <f>data!S219</f>
        <v>4</v>
      </c>
      <c r="G109" s="25">
        <f>data!AC219</f>
        <v>55065.4123594966</v>
      </c>
      <c r="H109" s="245"/>
      <c r="I109" s="13">
        <f>data!AZ219</f>
        <v>5.3517200184407452</v>
      </c>
      <c r="J109" s="13">
        <f>data!BA219</f>
        <v>5.4664981980711538</v>
      </c>
      <c r="K109" s="13">
        <f>data!BB219</f>
        <v>5.8108327369623813</v>
      </c>
      <c r="L109" s="3">
        <f>data!BC219</f>
        <v>4668.8040060434205</v>
      </c>
      <c r="M109" s="3">
        <f>data!BD219</f>
        <v>5787.557322640414</v>
      </c>
      <c r="N109" s="3">
        <f>data!BE219</f>
        <v>31.927963077356932</v>
      </c>
      <c r="O109" s="13">
        <f>data!BF219</f>
        <v>2.9709159291678779</v>
      </c>
      <c r="Q109" s="11">
        <f>data!BH219</f>
        <v>0</v>
      </c>
      <c r="R109" s="100">
        <f>data!BI219</f>
        <v>60.4</v>
      </c>
    </row>
    <row r="110" spans="1:18" x14ac:dyDescent="0.2">
      <c r="A110" t="str">
        <f>data!B220</f>
        <v>20_AND-4-1200-10-A1806-05</v>
      </c>
      <c r="B110" t="str">
        <f>data!C220</f>
        <v>_x-4484y-579.ais</v>
      </c>
      <c r="C110" s="16">
        <f>data!F220</f>
        <v>-4484</v>
      </c>
      <c r="D110" s="16">
        <f>data!G220</f>
        <v>-579</v>
      </c>
      <c r="E110" s="16">
        <f>data!R220</f>
        <v>-15</v>
      </c>
      <c r="F110" s="16">
        <f>data!S220</f>
        <v>3</v>
      </c>
      <c r="G110" s="25">
        <f>data!AC220</f>
        <v>55572.784343839798</v>
      </c>
      <c r="H110" s="245"/>
      <c r="I110" s="13">
        <f>data!AZ220</f>
        <v>5.228897734684133</v>
      </c>
      <c r="J110" s="13">
        <f>data!BA220</f>
        <v>5.3410417484577586</v>
      </c>
      <c r="K110" s="13">
        <f>data!BB220</f>
        <v>5.6774737897786407</v>
      </c>
      <c r="L110" s="3">
        <f>data!BC220</f>
        <v>4437.5640247806814</v>
      </c>
      <c r="M110" s="3">
        <f>data!BD220</f>
        <v>5792.7758207128345</v>
      </c>
      <c r="N110" s="3">
        <f>data!BE220</f>
        <v>32.313311553070825</v>
      </c>
      <c r="O110" s="13">
        <f>data!BF220</f>
        <v>2.9353453161319183</v>
      </c>
      <c r="Q110" s="11">
        <f>data!BH220</f>
        <v>0</v>
      </c>
      <c r="R110" s="100">
        <f>data!BI220</f>
        <v>60.4</v>
      </c>
    </row>
    <row r="111" spans="1:18" x14ac:dyDescent="0.2">
      <c r="A111" t="str">
        <f>data!B221</f>
        <v>21_AND-4-1200-10-A1806-06</v>
      </c>
      <c r="B111" t="str">
        <f>data!C221</f>
        <v>_x-4504y-711.ais</v>
      </c>
      <c r="C111" s="16">
        <f>data!F221</f>
        <v>-4504</v>
      </c>
      <c r="D111" s="16">
        <f>data!G221</f>
        <v>-711</v>
      </c>
      <c r="E111" s="16">
        <f>data!R221</f>
        <v>-16</v>
      </c>
      <c r="F111" s="16">
        <f>data!S221</f>
        <v>4</v>
      </c>
      <c r="G111" s="25">
        <f>data!AC221</f>
        <v>54658.666215323901</v>
      </c>
      <c r="H111" s="245"/>
      <c r="I111" s="13">
        <f>data!AZ221</f>
        <v>5.242172197532649</v>
      </c>
      <c r="J111" s="13">
        <f>data!BA221</f>
        <v>5.3546009083151009</v>
      </c>
      <c r="K111" s="13">
        <f>data!BB221</f>
        <v>5.6918870406624613</v>
      </c>
      <c r="L111" s="3">
        <f>data!BC221</f>
        <v>4220.98717747301</v>
      </c>
      <c r="M111" s="3">
        <f>data!BD221</f>
        <v>5964.0399637862483</v>
      </c>
      <c r="N111" s="3">
        <f>data!BE221</f>
        <v>32.275243073416007</v>
      </c>
      <c r="O111" s="13">
        <f>data!BF221</f>
        <v>2.9574350978496979</v>
      </c>
      <c r="Q111" s="11">
        <f>data!BH221</f>
        <v>0</v>
      </c>
      <c r="R111" s="100">
        <f>data!BI221</f>
        <v>60.4</v>
      </c>
    </row>
    <row r="112" spans="1:18" x14ac:dyDescent="0.2">
      <c r="C112" s="16"/>
      <c r="D112" s="16"/>
      <c r="E112" s="16"/>
      <c r="F112" s="16"/>
      <c r="G112" s="26"/>
      <c r="H112" s="246"/>
    </row>
    <row r="113" spans="1:18" x14ac:dyDescent="0.2">
      <c r="A113" t="str">
        <f>data!B239</f>
        <v>1_AND-4-stm-01</v>
      </c>
      <c r="B113" t="str">
        <f>data!C239</f>
        <v>_x-206y831.ais</v>
      </c>
      <c r="C113" s="16">
        <f>data!F239</f>
        <v>-206</v>
      </c>
      <c r="D113" s="16">
        <f>data!G239</f>
        <v>831</v>
      </c>
      <c r="E113" s="16">
        <f>data!R239</f>
        <v>-1</v>
      </c>
      <c r="F113" s="16">
        <f>data!S239</f>
        <v>10</v>
      </c>
      <c r="G113" s="25">
        <f>data!AC239</f>
        <v>51574.406219526798</v>
      </c>
      <c r="H113" s="245"/>
      <c r="I113" s="13">
        <f>data!AZ239</f>
        <v>4.7492008234223517</v>
      </c>
      <c r="J113" s="13">
        <f>data!BA239</f>
        <v>4.8510567918462151</v>
      </c>
      <c r="K113" s="13">
        <f>data!BB239</f>
        <v>5.1566246971178051</v>
      </c>
      <c r="L113" s="3">
        <f>data!BC239</f>
        <v>11964.9886371581</v>
      </c>
      <c r="M113" s="3">
        <f>data!BD239</f>
        <v>52.060692981375212</v>
      </c>
      <c r="N113" s="3">
        <f>data!BE239</f>
        <v>2.9813572149254557</v>
      </c>
      <c r="O113" s="13">
        <f>data!BF239</f>
        <v>3.1334476709509032</v>
      </c>
      <c r="Q113" s="11" t="e">
        <f>data!#REF!</f>
        <v>#REF!</v>
      </c>
      <c r="R113" s="100">
        <f>data!BI239</f>
        <v>62</v>
      </c>
    </row>
    <row r="114" spans="1:18" x14ac:dyDescent="0.2">
      <c r="A114" t="str">
        <f>data!B240</f>
        <v>2_AND-4-stm-02</v>
      </c>
      <c r="B114" t="str">
        <f>data!C240</f>
        <v>_x-368y1506.ais</v>
      </c>
      <c r="C114" s="16">
        <f>data!F240</f>
        <v>-368</v>
      </c>
      <c r="D114" s="16">
        <f>data!G240</f>
        <v>1506</v>
      </c>
      <c r="E114" s="16">
        <f>data!R240</f>
        <v>-6</v>
      </c>
      <c r="F114" s="16">
        <f>data!S240</f>
        <v>7</v>
      </c>
      <c r="G114" s="25">
        <f>data!AC240</f>
        <v>51327.645395228399</v>
      </c>
      <c r="H114" s="245"/>
      <c r="I114" s="13">
        <f>data!AZ240</f>
        <v>4.4981291112045341</v>
      </c>
      <c r="J114" s="13">
        <f>data!BA240</f>
        <v>4.5946003521042078</v>
      </c>
      <c r="K114" s="13">
        <f>data!BB240</f>
        <v>4.8840140748032308</v>
      </c>
      <c r="L114" s="3">
        <f>data!BC240</f>
        <v>12308.364844320336</v>
      </c>
      <c r="M114" s="3">
        <f>data!BD240</f>
        <v>60.774573376162394</v>
      </c>
      <c r="N114" s="3">
        <f>data!BE240</f>
        <v>2.6514885156832482</v>
      </c>
      <c r="O114" s="13">
        <f>data!BF240</f>
        <v>3.1085408487613018</v>
      </c>
      <c r="Q114" s="11" t="e">
        <f>data!#REF!</f>
        <v>#REF!</v>
      </c>
      <c r="R114" s="100">
        <f>data!BI240</f>
        <v>62</v>
      </c>
    </row>
    <row r="115" spans="1:18" x14ac:dyDescent="0.2">
      <c r="A115" t="str">
        <f>data!B241</f>
        <v>3_AND-4-stm-03</v>
      </c>
      <c r="B115" t="str">
        <f>data!C241</f>
        <v>_x595y1604.ais</v>
      </c>
      <c r="C115" s="16">
        <f>data!F241</f>
        <v>595</v>
      </c>
      <c r="D115" s="16">
        <f>data!G241</f>
        <v>1604</v>
      </c>
      <c r="E115" s="16">
        <f>data!R241</f>
        <v>-5</v>
      </c>
      <c r="F115" s="16">
        <f>data!S241</f>
        <v>7</v>
      </c>
      <c r="G115" s="25">
        <f>data!AC241</f>
        <v>50738.157146919897</v>
      </c>
      <c r="H115" s="245"/>
      <c r="I115" s="13">
        <f>data!AZ241</f>
        <v>4.4195639481884452</v>
      </c>
      <c r="J115" s="13">
        <f>data!BA241</f>
        <v>4.5143502043799719</v>
      </c>
      <c r="K115" s="13">
        <f>data!BB241</f>
        <v>4.7987089729545565</v>
      </c>
      <c r="L115" s="3">
        <f>data!BC241</f>
        <v>12587.085940960984</v>
      </c>
      <c r="M115" s="3">
        <f>data!BD241</f>
        <v>55.917430917288378</v>
      </c>
      <c r="N115" s="3">
        <f>data!BE241</f>
        <v>2.806883812997552</v>
      </c>
      <c r="O115" s="13">
        <f>data!BF241</f>
        <v>3.1055662697837918</v>
      </c>
      <c r="Q115" s="11" t="e">
        <f>data!#REF!</f>
        <v>#REF!</v>
      </c>
      <c r="R115" s="100">
        <f>data!BI241</f>
        <v>62</v>
      </c>
    </row>
    <row r="116" spans="1:18" x14ac:dyDescent="0.2">
      <c r="A116" t="str">
        <f>data!B242</f>
        <v>4_AND-4-stm-04</v>
      </c>
      <c r="B116" t="str">
        <f>data!C242</f>
        <v>_x934y202.ais</v>
      </c>
      <c r="C116" s="16">
        <f>data!F242</f>
        <v>934</v>
      </c>
      <c r="D116" s="16">
        <f>data!G242</f>
        <v>202</v>
      </c>
      <c r="E116" s="16">
        <f>data!R242</f>
        <v>6</v>
      </c>
      <c r="F116" s="16">
        <f>data!S242</f>
        <v>11</v>
      </c>
      <c r="G116" s="25">
        <f>data!AC242</f>
        <v>51374.144041788102</v>
      </c>
      <c r="H116" s="245"/>
      <c r="I116" s="13">
        <f>data!AZ242</f>
        <v>4.8767911095846284</v>
      </c>
      <c r="J116" s="13">
        <f>data!BA242</f>
        <v>4.9813835030706706</v>
      </c>
      <c r="K116" s="13">
        <f>data!BB242</f>
        <v>5.295160683528799</v>
      </c>
      <c r="L116" s="3">
        <f>data!BC242</f>
        <v>11969.742220203496</v>
      </c>
      <c r="M116" s="3">
        <f>data!BD242</f>
        <v>59.421515657782749</v>
      </c>
      <c r="N116" s="3">
        <f>data!BE242</f>
        <v>2.7976713266313711</v>
      </c>
      <c r="O116" s="13">
        <f>data!BF242</f>
        <v>3.1515477181356868</v>
      </c>
      <c r="Q116" s="11" t="e">
        <f>data!#REF!</f>
        <v>#REF!</v>
      </c>
      <c r="R116" s="100">
        <f>data!BI242</f>
        <v>62</v>
      </c>
    </row>
    <row r="117" spans="1:18" x14ac:dyDescent="0.2">
      <c r="A117" t="str">
        <f>data!B243</f>
        <v>5_AND-4-stm-05</v>
      </c>
      <c r="B117" t="str">
        <f>data!C243</f>
        <v>_x429y149.ais</v>
      </c>
      <c r="C117" s="16">
        <f>data!F243</f>
        <v>429</v>
      </c>
      <c r="D117" s="16">
        <f>data!G243</f>
        <v>149</v>
      </c>
      <c r="E117" s="16">
        <f>data!R243</f>
        <v>5</v>
      </c>
      <c r="F117" s="16">
        <f>data!S243</f>
        <v>11</v>
      </c>
      <c r="G117" s="25">
        <f>data!AC243</f>
        <v>51874.423254907801</v>
      </c>
      <c r="H117" s="245"/>
      <c r="I117" s="13">
        <f>data!AZ243</f>
        <v>4.8313466153859386</v>
      </c>
      <c r="J117" s="13">
        <f>data!BA243</f>
        <v>4.9349643621601995</v>
      </c>
      <c r="K117" s="13">
        <f>data!BB243</f>
        <v>5.2458176024829823</v>
      </c>
      <c r="L117" s="3">
        <f>data!BC243</f>
        <v>11697.423187944694</v>
      </c>
      <c r="M117" s="3">
        <f>data!BD243</f>
        <v>73.561564588414839</v>
      </c>
      <c r="N117" s="3">
        <f>data!BE243</f>
        <v>2.2880901506224909</v>
      </c>
      <c r="O117" s="13">
        <f>data!BF243</f>
        <v>3.1485689731358422</v>
      </c>
      <c r="Q117" s="11" t="e">
        <f>data!#REF!</f>
        <v>#REF!</v>
      </c>
      <c r="R117" s="100">
        <f>data!BI243</f>
        <v>62</v>
      </c>
    </row>
    <row r="118" spans="1:18" x14ac:dyDescent="0.2">
      <c r="C118" s="16"/>
      <c r="D118" s="16"/>
      <c r="E118" s="16"/>
      <c r="F118" s="16"/>
      <c r="G118" s="25"/>
      <c r="H118" s="245"/>
      <c r="I118" s="13"/>
      <c r="J118" s="13"/>
      <c r="K118" s="13"/>
      <c r="L118" s="3"/>
      <c r="M118" s="3"/>
      <c r="N118" s="3"/>
      <c r="O118" s="13"/>
      <c r="Q118" s="11"/>
      <c r="R118" s="100"/>
    </row>
    <row r="119" spans="1:18" x14ac:dyDescent="0.2">
      <c r="A119" t="str">
        <f>data!B245</f>
        <v>6_AND-8-stm-01</v>
      </c>
      <c r="B119" t="str">
        <f>data!C245</f>
        <v>_x-5163y-187.ais</v>
      </c>
      <c r="C119" s="16">
        <f>data!F245</f>
        <v>-5163</v>
      </c>
      <c r="D119" s="16">
        <f>data!G245</f>
        <v>-187</v>
      </c>
      <c r="E119" s="16">
        <f>data!R245</f>
        <v>23</v>
      </c>
      <c r="F119" s="16">
        <f>data!S245</f>
        <v>11</v>
      </c>
      <c r="G119" s="25">
        <f>data!AC245</f>
        <v>53462.583999126698</v>
      </c>
      <c r="H119" s="245"/>
      <c r="I119" s="13">
        <f>data!AZ245</f>
        <v>5.7687962158600277</v>
      </c>
      <c r="J119" s="13">
        <f>data!BA245</f>
        <v>5.8925194162579659</v>
      </c>
      <c r="K119" s="13">
        <f>data!BB245</f>
        <v>6.2636890174517834</v>
      </c>
      <c r="L119" s="3">
        <f>data!BC245</f>
        <v>12177.646611168559</v>
      </c>
      <c r="M119" s="3">
        <f>data!BD245</f>
        <v>39.582240531324217</v>
      </c>
      <c r="N119" s="3">
        <f>data!BE245</f>
        <v>8.2593521620653387</v>
      </c>
      <c r="O119" s="13">
        <f>data!BF245</f>
        <v>3.2808451320417058</v>
      </c>
      <c r="Q119" s="11" t="e">
        <f>data!#REF!</f>
        <v>#REF!</v>
      </c>
      <c r="R119" s="100">
        <f>data!BI245</f>
        <v>62</v>
      </c>
    </row>
    <row r="120" spans="1:18" x14ac:dyDescent="0.2">
      <c r="A120" t="str">
        <f>data!B246</f>
        <v>7_AND-8-stm-02</v>
      </c>
      <c r="B120" t="str">
        <f>data!C246</f>
        <v>_x-5532y1792.ais</v>
      </c>
      <c r="C120" s="16">
        <f>data!F246</f>
        <v>-5532</v>
      </c>
      <c r="D120" s="16">
        <f>data!G246</f>
        <v>1792</v>
      </c>
      <c r="E120" s="16">
        <f>data!R246</f>
        <v>10</v>
      </c>
      <c r="F120" s="16">
        <f>data!S246</f>
        <v>7</v>
      </c>
      <c r="G120" s="25">
        <f>data!AC246</f>
        <v>52767.258461880701</v>
      </c>
      <c r="H120" s="245"/>
      <c r="I120" s="13">
        <f>data!AZ246</f>
        <v>5.8597352254232229</v>
      </c>
      <c r="J120" s="13">
        <f>data!BA246</f>
        <v>5.9854087920471759</v>
      </c>
      <c r="K120" s="13">
        <f>data!BB246</f>
        <v>6.3624294919190394</v>
      </c>
      <c r="L120" s="3">
        <f>data!BC246</f>
        <v>12326.250395824263</v>
      </c>
      <c r="M120" s="3">
        <f>data!BD246</f>
        <v>35.110783627960295</v>
      </c>
      <c r="N120" s="3">
        <f>data!BE246</f>
        <v>9.7497811318514476</v>
      </c>
      <c r="O120" s="13">
        <f>data!BF246</f>
        <v>3.2771112970241369</v>
      </c>
      <c r="Q120" s="11" t="e">
        <f>data!#REF!</f>
        <v>#REF!</v>
      </c>
      <c r="R120" s="100">
        <f>data!BI246</f>
        <v>62</v>
      </c>
    </row>
    <row r="121" spans="1:18" x14ac:dyDescent="0.2">
      <c r="A121" t="str">
        <f>data!B247</f>
        <v>8_AND-8-stm-03</v>
      </c>
      <c r="B121" t="str">
        <f>data!C247</f>
        <v>_x-5102y1969.ais</v>
      </c>
      <c r="C121" s="16">
        <f>data!F247</f>
        <v>-5102</v>
      </c>
      <c r="D121" s="16">
        <f>data!G247</f>
        <v>1969</v>
      </c>
      <c r="E121" s="16">
        <f>data!R247</f>
        <v>10</v>
      </c>
      <c r="F121" s="16">
        <f>data!S247</f>
        <v>6</v>
      </c>
      <c r="G121" s="25">
        <f>data!AC247</f>
        <v>52031.716540425899</v>
      </c>
      <c r="H121" s="245"/>
      <c r="I121" s="13">
        <f>data!AZ247</f>
        <v>5.9383782165246686</v>
      </c>
      <c r="J121" s="13">
        <f>data!BA247</f>
        <v>6.065738437033394</v>
      </c>
      <c r="K121" s="13">
        <f>data!BB247</f>
        <v>6.447819098559572</v>
      </c>
      <c r="L121" s="3">
        <f>data!BC247</f>
        <v>12489.219948358528</v>
      </c>
      <c r="M121" s="3">
        <f>data!BD247</f>
        <v>40.050605074493667</v>
      </c>
      <c r="N121" s="3">
        <f>data!BE247</f>
        <v>8.8330620450648798</v>
      </c>
      <c r="O121" s="13">
        <f>data!BF247</f>
        <v>3.2778798006150098</v>
      </c>
      <c r="Q121" s="11" t="e">
        <f>data!#REF!</f>
        <v>#REF!</v>
      </c>
      <c r="R121" s="100">
        <f>data!BI247</f>
        <v>62</v>
      </c>
    </row>
    <row r="122" spans="1:18" x14ac:dyDescent="0.2">
      <c r="A122" t="str">
        <f>data!B248</f>
        <v>9_AND-8-stm-04</v>
      </c>
      <c r="B122" t="str">
        <f>data!C248</f>
        <v>_x-4458y-1580.ais</v>
      </c>
      <c r="C122" s="16">
        <f>data!F248</f>
        <v>-4458</v>
      </c>
      <c r="D122" s="16">
        <f>data!G248</f>
        <v>-1580</v>
      </c>
      <c r="E122" s="16">
        <f>data!R248</f>
        <v>34</v>
      </c>
      <c r="F122" s="16">
        <f>data!S248</f>
        <v>15</v>
      </c>
      <c r="G122" s="25">
        <f>data!AC248</f>
        <v>53056.893923415199</v>
      </c>
      <c r="H122" s="245"/>
      <c r="I122" s="13">
        <f>data!AZ248</f>
        <v>5.4170049008660319</v>
      </c>
      <c r="J122" s="13">
        <f>data!BA248</f>
        <v>5.5331832434228154</v>
      </c>
      <c r="K122" s="13">
        <f>data!BB248</f>
        <v>5.8817182710931677</v>
      </c>
      <c r="L122" s="3">
        <f>data!BC248</f>
        <v>12067.229320749177</v>
      </c>
      <c r="M122" s="3">
        <f>data!BD248</f>
        <v>39.484852640286825</v>
      </c>
      <c r="N122" s="3">
        <f>data!BE248</f>
        <v>7.1766359012148735</v>
      </c>
      <c r="O122" s="13">
        <f>data!BF248</f>
        <v>3.2741521433779814</v>
      </c>
      <c r="Q122" s="11" t="e">
        <f>data!#REF!</f>
        <v>#REF!</v>
      </c>
      <c r="R122" s="100">
        <f>data!BI248</f>
        <v>62</v>
      </c>
    </row>
    <row r="123" spans="1:18" x14ac:dyDescent="0.2">
      <c r="A123" t="str">
        <f>data!B249</f>
        <v>10_AND-8-stm-05</v>
      </c>
      <c r="B123" t="str">
        <f>data!C249</f>
        <v>_x-4885y-1592.ais</v>
      </c>
      <c r="C123" s="16">
        <f>data!F249</f>
        <v>-4885</v>
      </c>
      <c r="D123" s="16">
        <f>data!G249</f>
        <v>-1592</v>
      </c>
      <c r="E123" s="16">
        <f>data!R249</f>
        <v>32</v>
      </c>
      <c r="F123" s="16">
        <f>data!S249</f>
        <v>17</v>
      </c>
      <c r="G123" s="25">
        <f>data!AC249</f>
        <v>53048.495855659698</v>
      </c>
      <c r="H123" s="245"/>
      <c r="I123" s="13">
        <f>data!AZ249</f>
        <v>5.458078038559754</v>
      </c>
      <c r="J123" s="13">
        <f>data!BA249</f>
        <v>5.5751372754757247</v>
      </c>
      <c r="K123" s="13">
        <f>data!BB249</f>
        <v>5.9263149862236393</v>
      </c>
      <c r="L123" s="3">
        <f>data!BC249</f>
        <v>12117.080376064481</v>
      </c>
      <c r="M123" s="3">
        <f>data!BD249</f>
        <v>37.075013417153734</v>
      </c>
      <c r="N123" s="3">
        <f>data!BE249</f>
        <v>7.0299802896217081</v>
      </c>
      <c r="O123" s="13">
        <f>data!BF249</f>
        <v>3.3020853981404357</v>
      </c>
      <c r="Q123" s="11" t="e">
        <f>data!#REF!</f>
        <v>#REF!</v>
      </c>
      <c r="R123" s="100">
        <f>data!BI249</f>
        <v>62</v>
      </c>
    </row>
    <row r="124" spans="1:18" x14ac:dyDescent="0.2">
      <c r="C124" s="16"/>
      <c r="D124" s="16"/>
      <c r="E124" s="16"/>
      <c r="F124" s="16"/>
      <c r="G124" s="25"/>
      <c r="H124" s="245"/>
      <c r="I124" s="13"/>
      <c r="J124" s="13"/>
      <c r="K124" s="13"/>
      <c r="L124" s="3"/>
      <c r="M124" s="3"/>
      <c r="N124" s="3"/>
      <c r="O124" s="13"/>
      <c r="Q124" s="11"/>
      <c r="R124" s="100"/>
    </row>
    <row r="125" spans="1:18" x14ac:dyDescent="0.2">
      <c r="A125" t="str">
        <f>data!B251</f>
        <v>11_AND-2-stm-01</v>
      </c>
      <c r="B125" t="str">
        <f>data!C251</f>
        <v>_x5463y2247.ais</v>
      </c>
      <c r="C125" s="16">
        <f>data!F251</f>
        <v>5463</v>
      </c>
      <c r="D125" s="16">
        <f>data!G251</f>
        <v>2247</v>
      </c>
      <c r="E125" s="16">
        <f>data!R251</f>
        <v>-31</v>
      </c>
      <c r="F125" s="16">
        <f>data!S251</f>
        <v>9</v>
      </c>
      <c r="G125" s="25">
        <f>data!AC251</f>
        <v>50666.852287041504</v>
      </c>
      <c r="H125" s="245"/>
      <c r="I125" s="13">
        <f>data!AZ251</f>
        <v>3.0849786968252535</v>
      </c>
      <c r="J125" s="13">
        <f>data!BA251</f>
        <v>3.1511421429323159</v>
      </c>
      <c r="K125" s="13">
        <f>data!BB251</f>
        <v>3.3496324812535048</v>
      </c>
      <c r="L125" s="3">
        <f>data!BC251</f>
        <v>11698.988076012527</v>
      </c>
      <c r="M125" s="3">
        <f>data!BD251</f>
        <v>38.26157314520367</v>
      </c>
      <c r="N125" s="3">
        <f>data!BE251</f>
        <v>2.840657168963626</v>
      </c>
      <c r="O125" s="13">
        <f>data!BF251</f>
        <v>3.0846190806610689</v>
      </c>
      <c r="Q125" s="11" t="e">
        <f>data!#REF!</f>
        <v>#REF!</v>
      </c>
      <c r="R125" s="100">
        <f>data!BI251</f>
        <v>62</v>
      </c>
    </row>
    <row r="126" spans="1:18" x14ac:dyDescent="0.2">
      <c r="A126" t="str">
        <f>data!B252</f>
        <v>12_AND-2-stm-02</v>
      </c>
      <c r="B126" t="str">
        <f>data!C252</f>
        <v>_x5904y3534.ais</v>
      </c>
      <c r="C126" s="16">
        <f>data!F252</f>
        <v>5904</v>
      </c>
      <c r="D126" s="16">
        <f>data!G252</f>
        <v>3534</v>
      </c>
      <c r="E126" s="16">
        <f>data!R252</f>
        <v>-43</v>
      </c>
      <c r="F126" s="16">
        <f>data!S252</f>
        <v>7</v>
      </c>
      <c r="G126" s="25">
        <f>data!AC252</f>
        <v>49672.636990776198</v>
      </c>
      <c r="H126" s="245"/>
      <c r="I126" s="13">
        <f>data!AZ252</f>
        <v>2.7957351117359424</v>
      </c>
      <c r="J126" s="13">
        <f>data!BA252</f>
        <v>2.8556951592997462</v>
      </c>
      <c r="K126" s="13">
        <f>data!BB252</f>
        <v>3.0355753019911584</v>
      </c>
      <c r="L126" s="3">
        <f>data!BC252</f>
        <v>12898.836391940909</v>
      </c>
      <c r="M126" s="3">
        <f>data!BD252</f>
        <v>32.283412819954798</v>
      </c>
      <c r="N126" s="3">
        <f>data!BE252</f>
        <v>5.0536801513387832</v>
      </c>
      <c r="O126" s="13">
        <f>data!BF252</f>
        <v>3.0749561751933059</v>
      </c>
      <c r="Q126" s="11" t="e">
        <f>data!#REF!</f>
        <v>#REF!</v>
      </c>
      <c r="R126" s="100">
        <f>data!BI252</f>
        <v>62</v>
      </c>
    </row>
    <row r="127" spans="1:18" x14ac:dyDescent="0.2">
      <c r="A127" t="str">
        <f>data!B253</f>
        <v>13_AND-2-stm-03</v>
      </c>
      <c r="B127" t="str">
        <f>data!C253</f>
        <v>_x5541y3423.ais</v>
      </c>
      <c r="C127" s="16">
        <f>data!F253</f>
        <v>5541</v>
      </c>
      <c r="D127" s="16">
        <f>data!G253</f>
        <v>3423</v>
      </c>
      <c r="E127" s="16">
        <f>data!R253</f>
        <v>-43</v>
      </c>
      <c r="F127" s="16">
        <f>data!S253</f>
        <v>5</v>
      </c>
      <c r="G127" s="25">
        <f>data!AC253</f>
        <v>49787.1606919841</v>
      </c>
      <c r="H127" s="245"/>
      <c r="I127" s="13">
        <f>data!AZ253</f>
        <v>2.7815906684384513</v>
      </c>
      <c r="J127" s="13">
        <f>data!BA253</f>
        <v>2.8412473605486852</v>
      </c>
      <c r="K127" s="13">
        <f>data!BB253</f>
        <v>3.0202174368793888</v>
      </c>
      <c r="L127" s="3">
        <f>data!BC253</f>
        <v>12294.699827998104</v>
      </c>
      <c r="M127" s="3">
        <f>data!BD253</f>
        <v>36.433905034513799</v>
      </c>
      <c r="N127" s="3">
        <f>data!BE253</f>
        <v>5.0353524268030467</v>
      </c>
      <c r="O127" s="13">
        <f>data!BF253</f>
        <v>3.0794962966744559</v>
      </c>
      <c r="Q127" s="11" t="e">
        <f>data!#REF!</f>
        <v>#REF!</v>
      </c>
      <c r="R127" s="100">
        <f>data!BI253</f>
        <v>62</v>
      </c>
    </row>
    <row r="128" spans="1:18" x14ac:dyDescent="0.2">
      <c r="A128" t="str">
        <f>data!B254</f>
        <v>14_AND-2-stm-04</v>
      </c>
      <c r="B128" t="str">
        <f>data!C254</f>
        <v>_x5339y650.ais</v>
      </c>
      <c r="C128" s="16">
        <f>data!F254</f>
        <v>5339</v>
      </c>
      <c r="D128" s="16">
        <f>data!G254</f>
        <v>650</v>
      </c>
      <c r="E128" s="16">
        <f>data!R254</f>
        <v>-18</v>
      </c>
      <c r="F128" s="16">
        <f>data!S254</f>
        <v>14</v>
      </c>
      <c r="G128" s="25">
        <f>data!AC254</f>
        <v>51134.400362881999</v>
      </c>
      <c r="H128" s="245"/>
      <c r="I128" s="13">
        <f>data!AZ254</f>
        <v>3.1129400995233607</v>
      </c>
      <c r="J128" s="13">
        <f>data!BA254</f>
        <v>3.1797032330001929</v>
      </c>
      <c r="K128" s="13">
        <f>data!BB254</f>
        <v>3.3799926334306907</v>
      </c>
      <c r="L128" s="3">
        <f>data!BC254</f>
        <v>12071.771774833593</v>
      </c>
      <c r="M128" s="3">
        <f>data!BD254</f>
        <v>31.878546798661564</v>
      </c>
      <c r="N128" s="3">
        <f>data!BE254</f>
        <v>4.0200792170052919</v>
      </c>
      <c r="O128" s="13">
        <f>data!BF254</f>
        <v>3.1066210909273066</v>
      </c>
      <c r="Q128" s="11" t="e">
        <f>data!#REF!</f>
        <v>#REF!</v>
      </c>
      <c r="R128" s="100">
        <f>data!BI254</f>
        <v>62</v>
      </c>
    </row>
    <row r="129" spans="1:18" x14ac:dyDescent="0.2">
      <c r="A129" t="str">
        <f>data!B255</f>
        <v>15_AND-2-stm-05</v>
      </c>
      <c r="B129" t="str">
        <f>data!C255</f>
        <v>_x6034y541.ais</v>
      </c>
      <c r="C129" s="16">
        <f>data!F255</f>
        <v>6034</v>
      </c>
      <c r="D129" s="16">
        <f>data!G255</f>
        <v>541</v>
      </c>
      <c r="E129" s="16">
        <f>data!R255</f>
        <v>-15</v>
      </c>
      <c r="F129" s="16">
        <f>data!S255</f>
        <v>15</v>
      </c>
      <c r="G129" s="25">
        <f>data!AC255</f>
        <v>50907.8461353577</v>
      </c>
      <c r="H129" s="245"/>
      <c r="I129" s="13">
        <f>data!AZ255</f>
        <v>3.126036465347346</v>
      </c>
      <c r="J129" s="13">
        <f>data!BA255</f>
        <v>3.1930804761914304</v>
      </c>
      <c r="K129" s="13">
        <f>data!BB255</f>
        <v>3.394212508723685</v>
      </c>
      <c r="L129" s="3">
        <f>data!BC255</f>
        <v>12369.128981792142</v>
      </c>
      <c r="M129" s="3">
        <f>data!BD255</f>
        <v>38.446344872287312</v>
      </c>
      <c r="N129" s="3">
        <f>data!BE255</f>
        <v>3.7044590096841752</v>
      </c>
      <c r="O129" s="13">
        <f>data!BF255</f>
        <v>3.0496703208569809</v>
      </c>
      <c r="Q129" s="11" t="e">
        <f>data!#REF!</f>
        <v>#REF!</v>
      </c>
      <c r="R129" s="100">
        <f>data!BI255</f>
        <v>62</v>
      </c>
    </row>
    <row r="130" spans="1:18" x14ac:dyDescent="0.2">
      <c r="C130" s="16"/>
      <c r="D130" s="16"/>
      <c r="E130" s="16"/>
      <c r="F130" s="16"/>
      <c r="G130" s="25"/>
      <c r="H130" s="245"/>
      <c r="I130" s="13"/>
      <c r="J130" s="13"/>
      <c r="K130" s="13"/>
      <c r="L130" s="3"/>
      <c r="M130" s="3"/>
      <c r="N130" s="3"/>
      <c r="O130" s="13"/>
      <c r="Q130" s="11"/>
      <c r="R130" s="100"/>
    </row>
    <row r="131" spans="1:18" x14ac:dyDescent="0.2">
      <c r="A131" t="str">
        <f>data!B257</f>
        <v>16_HSR-R-stm-01</v>
      </c>
      <c r="B131" t="str">
        <f>data!C257</f>
        <v>_x1781y490.ais</v>
      </c>
      <c r="C131" s="16">
        <f>data!F257</f>
        <v>1781</v>
      </c>
      <c r="D131" s="16">
        <f>data!G257</f>
        <v>490</v>
      </c>
      <c r="E131" s="16">
        <f>data!R257</f>
        <v>-1</v>
      </c>
      <c r="F131" s="16">
        <f>data!S257</f>
        <v>5</v>
      </c>
      <c r="G131" s="25">
        <f>data!AC257</f>
        <v>64591.469740731503</v>
      </c>
      <c r="H131" s="245"/>
      <c r="I131" s="13">
        <f>data!AZ257</f>
        <v>6.124074491029444</v>
      </c>
      <c r="J131" s="13">
        <f>data!BA257</f>
        <v>6.2554173339994268</v>
      </c>
      <c r="K131" s="13">
        <f>data!BB257</f>
        <v>6.6494458629093804</v>
      </c>
      <c r="L131" s="3">
        <f>data!BC257</f>
        <v>12370.246625599413</v>
      </c>
      <c r="M131" s="3">
        <f>data!BD257</f>
        <v>25.326017354645337</v>
      </c>
      <c r="N131" s="3">
        <f>data!BE257</f>
        <v>5.5697584803099565</v>
      </c>
      <c r="O131" s="13">
        <f>data!BF257</f>
        <v>2.4989559136640924</v>
      </c>
      <c r="Q131" s="11" t="e">
        <f>data!#REF!</f>
        <v>#REF!</v>
      </c>
      <c r="R131" s="100">
        <f>data!BI257</f>
        <v>75</v>
      </c>
    </row>
    <row r="132" spans="1:18" x14ac:dyDescent="0.2">
      <c r="A132" t="str">
        <f>data!B258</f>
        <v>17_HSR-R-stm-02</v>
      </c>
      <c r="B132" t="str">
        <f>data!C258</f>
        <v>_x2272y2329.ais</v>
      </c>
      <c r="C132" s="16">
        <f>data!F258</f>
        <v>2272</v>
      </c>
      <c r="D132" s="16">
        <f>data!G258</f>
        <v>2329</v>
      </c>
      <c r="E132" s="16">
        <f>data!R258</f>
        <v>11</v>
      </c>
      <c r="F132" s="16">
        <f>data!S258</f>
        <v>-17</v>
      </c>
      <c r="G132" s="25">
        <f>data!AC258</f>
        <v>63882.077644005403</v>
      </c>
      <c r="H132" s="245"/>
      <c r="I132" s="13">
        <f>data!AZ258</f>
        <v>6.2361140260687842</v>
      </c>
      <c r="J132" s="13">
        <f>data!BA258</f>
        <v>6.3698597776053862</v>
      </c>
      <c r="K132" s="13">
        <f>data!BB258</f>
        <v>6.7710970322151933</v>
      </c>
      <c r="L132" s="3">
        <f>data!BC258</f>
        <v>19150.496789730783</v>
      </c>
      <c r="M132" s="3">
        <f>data!BD258</f>
        <v>42.800958830587277</v>
      </c>
      <c r="N132" s="3">
        <f>data!BE258</f>
        <v>5.4745010008878241</v>
      </c>
      <c r="O132" s="13">
        <f>data!BF258</f>
        <v>2.2658594562550873</v>
      </c>
      <c r="Q132" s="11" t="e">
        <f>data!#REF!</f>
        <v>#REF!</v>
      </c>
      <c r="R132" s="100">
        <f>data!BI258</f>
        <v>75</v>
      </c>
    </row>
    <row r="133" spans="1:18" x14ac:dyDescent="0.2">
      <c r="A133" t="str">
        <f>data!B259</f>
        <v>18_HSR-R-stm-03</v>
      </c>
      <c r="B133" t="str">
        <f>data!C259</f>
        <v>_x1600y2418.ais</v>
      </c>
      <c r="C133" s="16">
        <f>data!F259</f>
        <v>1600</v>
      </c>
      <c r="D133" s="16">
        <f>data!G259</f>
        <v>2418</v>
      </c>
      <c r="E133" s="16">
        <f>data!R259</f>
        <v>1</v>
      </c>
      <c r="F133" s="16">
        <f>data!S259</f>
        <v>-22</v>
      </c>
      <c r="G133" s="25">
        <f>data!AC259</f>
        <v>66796.541239656406</v>
      </c>
      <c r="H133" s="245"/>
      <c r="I133" s="13">
        <f>data!AZ259</f>
        <v>6.1239241710545569</v>
      </c>
      <c r="J133" s="13">
        <f>data!BA259</f>
        <v>6.2552637901165218</v>
      </c>
      <c r="K133" s="13">
        <f>data!BB259</f>
        <v>6.64928264730242</v>
      </c>
      <c r="L133" s="3">
        <f>data!BC259</f>
        <v>11730.890630987542</v>
      </c>
      <c r="M133" s="3">
        <f>data!BD259</f>
        <v>27.100856889992105</v>
      </c>
      <c r="N133" s="3">
        <f>data!BE259</f>
        <v>5.0546528258454533</v>
      </c>
      <c r="O133" s="13">
        <f>data!BF259</f>
        <v>2.0231387537488619</v>
      </c>
      <c r="Q133" s="11" t="e">
        <f>data!#REF!</f>
        <v>#REF!</v>
      </c>
      <c r="R133" s="100">
        <f>data!BI259</f>
        <v>75</v>
      </c>
    </row>
    <row r="134" spans="1:18" x14ac:dyDescent="0.2">
      <c r="A134" t="str">
        <f>data!B260</f>
        <v>19_HSR-R-stm-04</v>
      </c>
      <c r="B134" t="str">
        <f>data!C260</f>
        <v>_x794y2286.ais</v>
      </c>
      <c r="C134" s="16">
        <f>data!F260</f>
        <v>794</v>
      </c>
      <c r="D134" s="16">
        <f>data!G260</f>
        <v>2286</v>
      </c>
      <c r="E134" s="16">
        <f>data!R260</f>
        <v>-17</v>
      </c>
      <c r="F134" s="16">
        <f>data!S260</f>
        <v>-15</v>
      </c>
      <c r="G134" s="25">
        <f>data!AC260</f>
        <v>66920.690319229194</v>
      </c>
      <c r="H134" s="245"/>
      <c r="I134" s="13">
        <f>data!AZ260</f>
        <v>5.9956814525264841</v>
      </c>
      <c r="J134" s="13">
        <f>data!BA260</f>
        <v>6.1242706538287779</v>
      </c>
      <c r="K134" s="13">
        <f>data!BB260</f>
        <v>6.5100382577356628</v>
      </c>
      <c r="L134" s="3">
        <f>data!BC260</f>
        <v>11547.874622872638</v>
      </c>
      <c r="M134" s="3">
        <f>data!BD260</f>
        <v>27.771969180814718</v>
      </c>
      <c r="N134" s="3">
        <f>data!BE260</f>
        <v>4.4452975893464588</v>
      </c>
      <c r="O134" s="13">
        <f>data!BF260</f>
        <v>2.0805410903798065</v>
      </c>
      <c r="Q134" s="11" t="e">
        <f>data!#REF!</f>
        <v>#REF!</v>
      </c>
      <c r="R134" s="100">
        <f>data!BI260</f>
        <v>75</v>
      </c>
    </row>
    <row r="135" spans="1:18" x14ac:dyDescent="0.2">
      <c r="A135" t="str">
        <f>data!B261</f>
        <v>20_HSR-R-stm-05</v>
      </c>
      <c r="B135" t="str">
        <f>data!C261</f>
        <v>_x1149y344.ais</v>
      </c>
      <c r="C135" s="16">
        <f>data!F261</f>
        <v>1149</v>
      </c>
      <c r="D135" s="16">
        <f>data!G261</f>
        <v>344</v>
      </c>
      <c r="E135" s="16">
        <f>data!R261</f>
        <v>-14</v>
      </c>
      <c r="F135" s="16">
        <f>data!S261</f>
        <v>6</v>
      </c>
      <c r="G135" s="25">
        <f>data!AC261</f>
        <v>65705.054543917198</v>
      </c>
      <c r="H135" s="245"/>
      <c r="I135" s="13">
        <f>data!AZ261</f>
        <v>5.9646735440882708</v>
      </c>
      <c r="J135" s="13">
        <f>data!BA261</f>
        <v>6.0925977197030434</v>
      </c>
      <c r="K135" s="13">
        <f>data!BB261</f>
        <v>6.476370246547364</v>
      </c>
      <c r="L135" s="3">
        <f>data!BC261</f>
        <v>11975.46633999912</v>
      </c>
      <c r="M135" s="3">
        <f>data!BD261</f>
        <v>31.512216560891105</v>
      </c>
      <c r="N135" s="3">
        <f>data!BE261</f>
        <v>5.8339699829556206</v>
      </c>
      <c r="O135" s="13">
        <f>data!BF261</f>
        <v>2.3983465808803777</v>
      </c>
      <c r="Q135" s="11" t="e">
        <f>data!#REF!</f>
        <v>#REF!</v>
      </c>
      <c r="R135" s="100">
        <f>data!BI261</f>
        <v>75</v>
      </c>
    </row>
    <row r="136" spans="1:18" x14ac:dyDescent="0.2">
      <c r="A136" t="str">
        <f>data!B262</f>
        <v>21_HSR-R-stm-06</v>
      </c>
      <c r="B136" t="str">
        <f>data!C262</f>
        <v>_x2089y576.ais</v>
      </c>
      <c r="C136" s="16">
        <f>data!F262</f>
        <v>2089</v>
      </c>
      <c r="D136" s="16">
        <f>data!G262</f>
        <v>576</v>
      </c>
      <c r="E136" s="16">
        <f>data!R262</f>
        <v>5</v>
      </c>
      <c r="F136" s="16">
        <f>data!S262</f>
        <v>4</v>
      </c>
      <c r="G136" s="25">
        <f>data!AC262</f>
        <v>64390.963125641501</v>
      </c>
      <c r="H136" s="245"/>
      <c r="I136" s="13">
        <f>data!AZ262</f>
        <v>6.0797586668138823</v>
      </c>
      <c r="J136" s="13">
        <f>data!BA262</f>
        <v>6.210151069623552</v>
      </c>
      <c r="K136" s="13">
        <f>data!BB262</f>
        <v>6.6013282780525619</v>
      </c>
      <c r="L136" s="3">
        <f>data!BC262</f>
        <v>12205.896092901694</v>
      </c>
      <c r="M136" s="3">
        <f>data!BD262</f>
        <v>24.063757309552027</v>
      </c>
      <c r="N136" s="3">
        <f>data!BE262</f>
        <v>4.8867226949745577</v>
      </c>
      <c r="O136" s="13">
        <f>data!BF262</f>
        <v>2.439894340326596</v>
      </c>
      <c r="Q136" s="11" t="e">
        <f>data!#REF!</f>
        <v>#REF!</v>
      </c>
      <c r="R136" s="100">
        <f>data!BI262</f>
        <v>75</v>
      </c>
    </row>
    <row r="137" spans="1:18" x14ac:dyDescent="0.2">
      <c r="C137" s="16"/>
      <c r="D137" s="16"/>
      <c r="E137" s="16"/>
      <c r="F137" s="16"/>
      <c r="G137" s="25"/>
      <c r="H137" s="245"/>
      <c r="I137" s="13"/>
      <c r="J137" s="13"/>
      <c r="K137" s="13"/>
      <c r="L137" s="3"/>
      <c r="M137" s="3"/>
      <c r="N137" s="3"/>
      <c r="O137" s="13"/>
      <c r="Q137" s="11"/>
      <c r="R137" s="100"/>
    </row>
    <row r="138" spans="1:18" x14ac:dyDescent="0.2">
      <c r="A138" t="str">
        <f>data!B264</f>
        <v>22_HSR-LB-stm-01</v>
      </c>
      <c r="B138" t="str">
        <f>data!C264</f>
        <v>_x-2086y-1052.ais</v>
      </c>
      <c r="C138" s="16">
        <f>data!F264</f>
        <v>-2086</v>
      </c>
      <c r="D138" s="16">
        <f>data!G264</f>
        <v>-1052</v>
      </c>
      <c r="E138" s="16">
        <f>data!R264</f>
        <v>9</v>
      </c>
      <c r="F138" s="16">
        <f>data!S264</f>
        <v>6</v>
      </c>
      <c r="G138" s="25">
        <f>data!AC264</f>
        <v>70629.443423418605</v>
      </c>
      <c r="H138" s="245"/>
      <c r="I138" s="13">
        <f>data!AZ264</f>
        <v>3.4073833190539915</v>
      </c>
      <c r="J138" s="13">
        <f>data!BA264</f>
        <v>3.4804613674788758</v>
      </c>
      <c r="K138" s="13">
        <f>data!BB264</f>
        <v>3.6996955127535305</v>
      </c>
      <c r="L138" s="3">
        <f>data!BC264</f>
        <v>12946.47787561402</v>
      </c>
      <c r="M138" s="3">
        <f>data!BD264</f>
        <v>15.006905570789909</v>
      </c>
      <c r="N138" s="3">
        <f>data!BE264</f>
        <v>11.946872087422271</v>
      </c>
      <c r="O138" s="13">
        <f>data!BF264</f>
        <v>0.27265146971069981</v>
      </c>
      <c r="Q138" s="11" t="e">
        <f>data!#REF!</f>
        <v>#REF!</v>
      </c>
      <c r="R138" s="100">
        <f>data!BI264</f>
        <v>75</v>
      </c>
    </row>
    <row r="139" spans="1:18" x14ac:dyDescent="0.2">
      <c r="A139" t="str">
        <f>data!B265</f>
        <v>23_HSR-LB-stm-02</v>
      </c>
      <c r="B139" t="str">
        <f>data!C265</f>
        <v>_x-2667y-2157.ais</v>
      </c>
      <c r="C139" s="16">
        <f>data!F265</f>
        <v>-2667</v>
      </c>
      <c r="D139" s="16">
        <f>data!G265</f>
        <v>-2157</v>
      </c>
      <c r="E139" s="16">
        <f>data!R265</f>
        <v>-7</v>
      </c>
      <c r="F139" s="16">
        <f>data!S265</f>
        <v>24</v>
      </c>
      <c r="G139" s="25">
        <f>data!AC265</f>
        <v>66619.970443393104</v>
      </c>
      <c r="H139" s="245"/>
      <c r="I139" s="13">
        <f>data!AZ265</f>
        <v>3.4242372999462964</v>
      </c>
      <c r="J139" s="13">
        <f>data!BA265</f>
        <v>3.4976768151967392</v>
      </c>
      <c r="K139" s="13">
        <f>data!BB265</f>
        <v>3.7179953609480703</v>
      </c>
      <c r="L139" s="3">
        <f>data!BC265</f>
        <v>11122.583548198223</v>
      </c>
      <c r="M139" s="3">
        <f>data!BD265</f>
        <v>6.6695075908189185</v>
      </c>
      <c r="N139" s="3">
        <f>data!BE265</f>
        <v>11.743736923206622</v>
      </c>
      <c r="O139" s="13">
        <f>data!BF265</f>
        <v>0.30279896196012435</v>
      </c>
      <c r="Q139" s="11" t="e">
        <f>data!#REF!</f>
        <v>#REF!</v>
      </c>
      <c r="R139" s="100">
        <f>data!BI265</f>
        <v>75</v>
      </c>
    </row>
    <row r="140" spans="1:18" x14ac:dyDescent="0.2">
      <c r="A140" t="str">
        <f>data!B266</f>
        <v>24_HSR-LB-stm-03</v>
      </c>
      <c r="B140" t="str">
        <f>data!C266</f>
        <v>_x-1776y-2136.ais</v>
      </c>
      <c r="C140" s="16">
        <f>data!F266</f>
        <v>-1776</v>
      </c>
      <c r="D140" s="16">
        <f>data!G266</f>
        <v>-2136</v>
      </c>
      <c r="E140" s="16">
        <f>data!R266</f>
        <v>12</v>
      </c>
      <c r="F140" s="16">
        <f>data!S266</f>
        <v>28</v>
      </c>
      <c r="G140" s="25">
        <f>data!AC266</f>
        <v>63423.176187833298</v>
      </c>
      <c r="H140" s="245"/>
      <c r="I140" s="13">
        <f>data!AZ266</f>
        <v>3.6109071315611878</v>
      </c>
      <c r="J140" s="13">
        <f>data!BA266</f>
        <v>3.6883501491231949</v>
      </c>
      <c r="K140" s="13">
        <f>data!BB266</f>
        <v>3.9206792018092185</v>
      </c>
      <c r="L140" s="3">
        <f>data!BC266</f>
        <v>11646.642078859668</v>
      </c>
      <c r="M140" s="3">
        <f>data!BD266</f>
        <v>12.686570047085098</v>
      </c>
      <c r="N140" s="3">
        <f>data!BE266</f>
        <v>14.495256941467186</v>
      </c>
      <c r="O140" s="13">
        <f>data!BF266</f>
        <v>0.31951148160207321</v>
      </c>
      <c r="Q140" s="11" t="e">
        <f>data!#REF!</f>
        <v>#REF!</v>
      </c>
      <c r="R140" s="100">
        <f>data!BI266</f>
        <v>75</v>
      </c>
    </row>
    <row r="141" spans="1:18" x14ac:dyDescent="0.2">
      <c r="A141" t="str">
        <f>data!B267</f>
        <v>25_HSR-LB-stm-04</v>
      </c>
      <c r="B141" t="str">
        <f>data!C267</f>
        <v>_x-1591y-337.ais</v>
      </c>
      <c r="C141" s="16">
        <f>data!F267</f>
        <v>-1591</v>
      </c>
      <c r="D141" s="16">
        <f>data!G267</f>
        <v>-337</v>
      </c>
      <c r="E141" s="16">
        <f>data!R267</f>
        <v>18</v>
      </c>
      <c r="F141" s="16">
        <f>data!S267</f>
        <v>-4</v>
      </c>
      <c r="G141" s="25">
        <f>data!AC267</f>
        <v>67733.1432226701</v>
      </c>
      <c r="H141" s="245"/>
      <c r="I141" s="13">
        <f>data!AZ267</f>
        <v>3.3145241911844114</v>
      </c>
      <c r="J141" s="13">
        <f>data!BA267</f>
        <v>3.3856106926632275</v>
      </c>
      <c r="K141" s="13">
        <f>data!BB267</f>
        <v>3.5988701970996777</v>
      </c>
      <c r="L141" s="3">
        <f>data!BC267</f>
        <v>10858.730450584197</v>
      </c>
      <c r="M141" s="3">
        <f>data!BD267</f>
        <v>10.369308219733952</v>
      </c>
      <c r="N141" s="3">
        <f>data!BE267</f>
        <v>12.788822778550424</v>
      </c>
      <c r="O141" s="13">
        <f>data!BF267</f>
        <v>0.2696425257622197</v>
      </c>
      <c r="Q141" s="11" t="e">
        <f>data!#REF!</f>
        <v>#REF!</v>
      </c>
      <c r="R141" s="100">
        <f>data!BI267</f>
        <v>75</v>
      </c>
    </row>
    <row r="142" spans="1:18" x14ac:dyDescent="0.2">
      <c r="A142" t="str">
        <f>data!B268</f>
        <v>26_HSR-LB-stm-05</v>
      </c>
      <c r="B142" t="str">
        <f>data!C268</f>
        <v>_x-2474y-707.ais</v>
      </c>
      <c r="C142" s="16">
        <f>data!F268</f>
        <v>-2474</v>
      </c>
      <c r="D142" s="16">
        <f>data!G268</f>
        <v>-707</v>
      </c>
      <c r="E142" s="16">
        <f>data!R268</f>
        <v>-3</v>
      </c>
      <c r="F142" s="16">
        <f>data!S268</f>
        <v>-2</v>
      </c>
      <c r="G142" s="25">
        <f>data!AC268</f>
        <v>70497.387668350202</v>
      </c>
      <c r="H142" s="245"/>
      <c r="I142" s="13">
        <f>data!AZ268</f>
        <v>3.2765301721758138</v>
      </c>
      <c r="J142" s="13">
        <f>data!BA268</f>
        <v>3.3468018170620533</v>
      </c>
      <c r="K142" s="13">
        <f>data!BB268</f>
        <v>3.557616751720774</v>
      </c>
      <c r="L142" s="3">
        <f>data!BC268</f>
        <v>10676.659699230007</v>
      </c>
      <c r="M142" s="3">
        <f>data!BD268</f>
        <v>11.989825747180616</v>
      </c>
      <c r="N142" s="3">
        <f>data!BE268</f>
        <v>11.922363590801039</v>
      </c>
      <c r="O142" s="13">
        <f>data!BF268</f>
        <v>0.26038692826536491</v>
      </c>
      <c r="Q142" s="11" t="e">
        <f>data!#REF!</f>
        <v>#REF!</v>
      </c>
      <c r="R142" s="100">
        <f>data!BI268</f>
        <v>75</v>
      </c>
    </row>
    <row r="143" spans="1:18" x14ac:dyDescent="0.2">
      <c r="C143" s="16"/>
      <c r="D143" s="16"/>
      <c r="E143" s="16"/>
      <c r="F143" s="16"/>
      <c r="G143" s="25"/>
      <c r="H143" s="245"/>
      <c r="I143" s="13"/>
      <c r="J143" s="13"/>
      <c r="K143" s="13"/>
      <c r="L143" s="3"/>
      <c r="M143" s="3"/>
      <c r="N143" s="3"/>
      <c r="O143" s="13"/>
      <c r="Q143" s="11"/>
      <c r="R143" s="100"/>
    </row>
    <row r="144" spans="1:18" x14ac:dyDescent="0.2">
      <c r="A144" t="str">
        <f>data!B270</f>
        <v>27_HSR-LT-stm-01</v>
      </c>
      <c r="B144" t="str">
        <f>data!C270</f>
        <v>_x-2866y2114.ais</v>
      </c>
      <c r="C144" s="16">
        <f>data!F270</f>
        <v>-2866</v>
      </c>
      <c r="D144" s="16">
        <f>data!G270</f>
        <v>2114</v>
      </c>
      <c r="E144" s="16">
        <f>data!R270</f>
        <v>17</v>
      </c>
      <c r="F144" s="16">
        <f>data!S270</f>
        <v>-12</v>
      </c>
      <c r="G144" s="25">
        <f>data!AC270</f>
        <v>70927.268853495101</v>
      </c>
      <c r="H144" s="245"/>
      <c r="I144" s="13">
        <f>data!AZ270</f>
        <v>1.9190892408030691</v>
      </c>
      <c r="J144" s="13">
        <f>data!BA270</f>
        <v>1.9602478905173071</v>
      </c>
      <c r="K144" s="13">
        <f>data!BB270</f>
        <v>2.0837238396600224</v>
      </c>
      <c r="L144" s="3">
        <f>data!BC270</f>
        <v>8411.2025568481968</v>
      </c>
      <c r="M144" s="3">
        <f>data!BD270</f>
        <v>7.5456106638182909</v>
      </c>
      <c r="N144" s="3">
        <f>data!BE270</f>
        <v>31.898470803272978</v>
      </c>
      <c r="O144" s="13">
        <f>data!BF270</f>
        <v>0.17310790519681965</v>
      </c>
      <c r="Q144" s="11" t="str">
        <f>data!BH270</f>
        <v>variable H2O, CO2</v>
      </c>
      <c r="R144" s="100">
        <f>data!BI270</f>
        <v>75</v>
      </c>
    </row>
    <row r="145" spans="1:18" x14ac:dyDescent="0.2">
      <c r="A145" t="str">
        <f>data!B271</f>
        <v>28_HSR-LT-stm-02</v>
      </c>
      <c r="B145" t="str">
        <f>data!C271</f>
        <v>_x-3108y1621.ais</v>
      </c>
      <c r="C145" s="16">
        <f>data!F271</f>
        <v>-3108</v>
      </c>
      <c r="D145" s="16">
        <f>data!G271</f>
        <v>1621</v>
      </c>
      <c r="E145" s="16">
        <f>data!R271</f>
        <v>6</v>
      </c>
      <c r="F145" s="16">
        <f>data!S271</f>
        <v>1</v>
      </c>
      <c r="G145" s="25">
        <f>data!AC271</f>
        <v>83279.735391028094</v>
      </c>
      <c r="H145" s="245"/>
      <c r="I145" s="13">
        <f>data!AZ271</f>
        <v>1.1450486879372563</v>
      </c>
      <c r="J145" s="13">
        <f>data!BA271</f>
        <v>1.1696065129985003</v>
      </c>
      <c r="K145" s="13">
        <f>data!BB271</f>
        <v>1.2432799881822332</v>
      </c>
      <c r="L145" s="3">
        <f>data!BC271</f>
        <v>5134.7149443558728</v>
      </c>
      <c r="M145" s="3">
        <f>data!BD271</f>
        <v>5.3723020183911725</v>
      </c>
      <c r="N145" s="3">
        <f>data!BE271</f>
        <v>25.286632225398755</v>
      </c>
      <c r="O145" s="13">
        <f>data!BF271</f>
        <v>0.10654390007025163</v>
      </c>
      <c r="Q145" s="11">
        <f>data!BH271</f>
        <v>0</v>
      </c>
      <c r="R145" s="100">
        <f>data!BI271</f>
        <v>75</v>
      </c>
    </row>
    <row r="146" spans="1:18" x14ac:dyDescent="0.2">
      <c r="A146" t="str">
        <f>data!B272</f>
        <v>29_HSR-LT-stm-03</v>
      </c>
      <c r="B146" t="str">
        <f>data!C272</f>
        <v>_x-2397y1717.ais</v>
      </c>
      <c r="C146" s="16">
        <f>data!F272</f>
        <v>-2397</v>
      </c>
      <c r="D146" s="16">
        <f>data!G272</f>
        <v>1717</v>
      </c>
      <c r="E146" s="16">
        <f>data!R272</f>
        <v>24</v>
      </c>
      <c r="F146" s="16">
        <f>data!S272</f>
        <v>-2</v>
      </c>
      <c r="G146" s="25">
        <f>data!AC272</f>
        <v>90159.838786279404</v>
      </c>
      <c r="H146" s="245"/>
      <c r="I146" s="13">
        <f>data!AZ272</f>
        <v>0.60743392600898449</v>
      </c>
      <c r="J146" s="13">
        <f>data!BA272</f>
        <v>0.62046154330451275</v>
      </c>
      <c r="K146" s="13">
        <f>data!BB272</f>
        <v>0.65954439519109775</v>
      </c>
      <c r="L146" s="3">
        <f>data!BC272</f>
        <v>2781.680869806245</v>
      </c>
      <c r="M146" s="3">
        <f>data!BD272</f>
        <v>5.9368697071995991</v>
      </c>
      <c r="N146" s="3">
        <f>data!BE272</f>
        <v>10.20693292922102</v>
      </c>
      <c r="O146" s="13">
        <f>data!BF272</f>
        <v>5.8007220265221378E-2</v>
      </c>
      <c r="Q146" s="11">
        <f>data!BH272</f>
        <v>0</v>
      </c>
      <c r="R146" s="100">
        <f>data!BI272</f>
        <v>75</v>
      </c>
    </row>
    <row r="147" spans="1:18" x14ac:dyDescent="0.2">
      <c r="A147" t="str">
        <f>data!B273</f>
        <v>30_HSR-LT-stm-04</v>
      </c>
      <c r="B147" t="str">
        <f>data!C273</f>
        <v>_x-3188y2409.ais</v>
      </c>
      <c r="C147" s="16">
        <f>data!F273</f>
        <v>-3188</v>
      </c>
      <c r="D147" s="16">
        <f>data!G273</f>
        <v>2409</v>
      </c>
      <c r="E147" s="16">
        <f>data!R273</f>
        <v>9</v>
      </c>
      <c r="F147" s="16">
        <f>data!S273</f>
        <v>-20</v>
      </c>
      <c r="G147" s="25">
        <f>data!AC273</f>
        <v>75883.062465306197</v>
      </c>
      <c r="H147" s="245"/>
      <c r="I147" s="13">
        <f>data!AZ273</f>
        <v>1.6005972916063351</v>
      </c>
      <c r="J147" s="13">
        <f>data!BA273</f>
        <v>1.6349252539845804</v>
      </c>
      <c r="K147" s="13">
        <f>data!BB273</f>
        <v>1.7379091411193177</v>
      </c>
      <c r="L147" s="3">
        <f>data!BC273</f>
        <v>7681.0036332809386</v>
      </c>
      <c r="M147" s="3">
        <f>data!BD273</f>
        <v>9.8732440839281299</v>
      </c>
      <c r="N147" s="3">
        <f>data!BE273</f>
        <v>39.161826356134455</v>
      </c>
      <c r="O147" s="13">
        <f>data!BF273</f>
        <v>0.16076600456518295</v>
      </c>
      <c r="Q147" s="11">
        <f>data!BH273</f>
        <v>0</v>
      </c>
      <c r="R147" s="100">
        <f>data!BI273</f>
        <v>75</v>
      </c>
    </row>
    <row r="148" spans="1:18" x14ac:dyDescent="0.2">
      <c r="A148" t="str">
        <f>data!B274</f>
        <v>31_HSR-LT-stm-05</v>
      </c>
      <c r="B148" t="str">
        <f>data!C274</f>
        <v>_x-2944y2365.ais</v>
      </c>
      <c r="C148" s="16">
        <f>data!F274</f>
        <v>-2944</v>
      </c>
      <c r="D148" s="16">
        <f>data!G274</f>
        <v>2365</v>
      </c>
      <c r="E148" s="16">
        <f>data!R274</f>
        <v>16</v>
      </c>
      <c r="F148" s="16">
        <f>data!S274</f>
        <v>-20</v>
      </c>
      <c r="G148" s="25">
        <f>data!AC274</f>
        <v>75220.349420676197</v>
      </c>
      <c r="H148" s="245"/>
      <c r="I148" s="13">
        <f>data!AZ274</f>
        <v>1.7063753572127089</v>
      </c>
      <c r="J148" s="13">
        <f>data!BA274</f>
        <v>1.7429719386093803</v>
      </c>
      <c r="K148" s="13">
        <f>data!BB274</f>
        <v>1.8527616827993953</v>
      </c>
      <c r="L148" s="3">
        <f>data!BC274</f>
        <v>8101.662963036345</v>
      </c>
      <c r="M148" s="3">
        <f>data!BD274</f>
        <v>9.0574844102802992</v>
      </c>
      <c r="N148" s="3">
        <f>data!BE274</f>
        <v>28.299544951374994</v>
      </c>
      <c r="O148" s="13">
        <f>data!BF274</f>
        <v>0.17613218275152556</v>
      </c>
      <c r="Q148" s="11">
        <f>data!BH274</f>
        <v>0</v>
      </c>
      <c r="R148" s="100">
        <f>data!BI274</f>
        <v>75</v>
      </c>
    </row>
  </sheetData>
  <conditionalFormatting sqref="Q3:Q148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4"/>
  <sheetViews>
    <sheetView workbookViewId="0">
      <selection activeCell="A8" activeCellId="1" sqref="A5:E5 A8:E9"/>
    </sheetView>
  </sheetViews>
  <sheetFormatPr baseColWidth="10" defaultColWidth="9.1640625" defaultRowHeight="13" x14ac:dyDescent="0.15"/>
  <cols>
    <col min="1" max="16384" width="9.1640625" style="4"/>
  </cols>
  <sheetData>
    <row r="1" spans="1:9" x14ac:dyDescent="0.15">
      <c r="B1" s="5" t="s">
        <v>48</v>
      </c>
      <c r="C1" s="5" t="s">
        <v>49</v>
      </c>
      <c r="D1" s="5" t="s">
        <v>50</v>
      </c>
      <c r="E1" s="5" t="s">
        <v>51</v>
      </c>
      <c r="G1" s="4" t="s">
        <v>52</v>
      </c>
    </row>
    <row r="2" spans="1:9" x14ac:dyDescent="0.15">
      <c r="A2" s="4" t="s">
        <v>53</v>
      </c>
      <c r="B2" s="6">
        <v>50.17</v>
      </c>
      <c r="C2" s="4">
        <v>0</v>
      </c>
      <c r="D2" s="4">
        <v>0</v>
      </c>
      <c r="E2" s="4">
        <v>7</v>
      </c>
      <c r="G2" s="4" t="s">
        <v>54</v>
      </c>
    </row>
    <row r="3" spans="1:9" x14ac:dyDescent="0.15">
      <c r="A3" s="4" t="s">
        <v>55</v>
      </c>
      <c r="B3" s="6">
        <v>49.798649539262826</v>
      </c>
      <c r="C3" s="4">
        <v>0.64</v>
      </c>
      <c r="D3" s="4">
        <v>990</v>
      </c>
      <c r="E3" s="6">
        <v>6.9481870993589743</v>
      </c>
    </row>
    <row r="4" spans="1:9" x14ac:dyDescent="0.15">
      <c r="A4" s="4" t="s">
        <v>56</v>
      </c>
      <c r="B4" s="6">
        <v>48.517616075721165</v>
      </c>
      <c r="C4" s="4">
        <v>3.07</v>
      </c>
      <c r="D4" s="4">
        <v>2183</v>
      </c>
      <c r="E4" s="6">
        <v>6.7694501201923085</v>
      </c>
    </row>
    <row r="5" spans="1:9" x14ac:dyDescent="0.15">
      <c r="A5" s="4" t="s">
        <v>57</v>
      </c>
      <c r="B5" s="6">
        <v>48.6829901442308</v>
      </c>
      <c r="C5" s="4">
        <v>2.82</v>
      </c>
      <c r="D5" s="4">
        <v>1392</v>
      </c>
      <c r="E5" s="6">
        <v>6.7925240384615391</v>
      </c>
    </row>
    <row r="6" spans="1:9" x14ac:dyDescent="0.15">
      <c r="A6" s="4" t="s">
        <v>58</v>
      </c>
      <c r="B6" s="6">
        <v>49.775986608573724</v>
      </c>
      <c r="C6" s="4">
        <v>0.75</v>
      </c>
      <c r="D6" s="4">
        <v>341</v>
      </c>
      <c r="E6" s="6">
        <v>6.9450250400641025</v>
      </c>
    </row>
    <row r="7" spans="1:9" x14ac:dyDescent="0.15">
      <c r="A7" s="4" t="s">
        <v>59</v>
      </c>
      <c r="B7" s="6">
        <v>48.9</v>
      </c>
      <c r="C7" s="4">
        <v>0.17</v>
      </c>
      <c r="D7" s="4">
        <v>165</v>
      </c>
      <c r="E7" s="4">
        <v>9.41</v>
      </c>
    </row>
    <row r="8" spans="1:9" x14ac:dyDescent="0.15">
      <c r="A8" s="4" t="s">
        <v>60</v>
      </c>
      <c r="B8" s="6">
        <v>49.749152894631422</v>
      </c>
      <c r="C8" s="4">
        <v>0.82</v>
      </c>
      <c r="D8" s="4">
        <v>175</v>
      </c>
      <c r="E8" s="6">
        <v>6.9412810496794881</v>
      </c>
    </row>
    <row r="9" spans="1:9" x14ac:dyDescent="0.15">
      <c r="A9" s="4" t="s">
        <v>61</v>
      </c>
      <c r="B9" s="6">
        <v>46.318256540464752</v>
      </c>
      <c r="C9" s="4">
        <v>7.56</v>
      </c>
      <c r="D9" s="4">
        <v>1051</v>
      </c>
      <c r="E9" s="6">
        <v>6.4625831330128207</v>
      </c>
    </row>
    <row r="12" spans="1:9" s="7" customFormat="1" x14ac:dyDescent="0.15">
      <c r="B12" s="5" t="s">
        <v>53</v>
      </c>
      <c r="C12" s="5" t="s">
        <v>60</v>
      </c>
      <c r="D12" s="5" t="s">
        <v>58</v>
      </c>
      <c r="E12" s="5" t="s">
        <v>55</v>
      </c>
      <c r="F12" s="5" t="s">
        <v>61</v>
      </c>
      <c r="G12" s="5" t="s">
        <v>57</v>
      </c>
      <c r="H12" s="5" t="s">
        <v>56</v>
      </c>
      <c r="I12" s="5" t="s">
        <v>59</v>
      </c>
    </row>
    <row r="13" spans="1:9" x14ac:dyDescent="0.15">
      <c r="A13" s="4" t="s">
        <v>48</v>
      </c>
      <c r="B13" s="6">
        <v>50.17</v>
      </c>
      <c r="C13" s="6">
        <f t="shared" ref="C13:H21" si="0">$B13/$B$24*($B$24-C$22-C$23)</f>
        <v>49.749152894631422</v>
      </c>
      <c r="D13" s="6">
        <f t="shared" si="0"/>
        <v>49.775986608573724</v>
      </c>
      <c r="E13" s="6">
        <f t="shared" si="0"/>
        <v>49.798649539262826</v>
      </c>
      <c r="F13" s="6">
        <f t="shared" si="0"/>
        <v>46.318256540464752</v>
      </c>
      <c r="G13" s="6">
        <f t="shared" si="0"/>
        <v>48.682990144230779</v>
      </c>
      <c r="H13" s="6">
        <f t="shared" si="0"/>
        <v>48.517616075721165</v>
      </c>
      <c r="I13" s="6">
        <v>48.9</v>
      </c>
    </row>
    <row r="14" spans="1:9" x14ac:dyDescent="0.15">
      <c r="A14" s="4" t="s">
        <v>62</v>
      </c>
      <c r="B14" s="6">
        <v>0.92</v>
      </c>
      <c r="C14" s="6">
        <f t="shared" si="0"/>
        <v>0.91228265224358984</v>
      </c>
      <c r="D14" s="6">
        <f t="shared" si="0"/>
        <v>0.91277471955128209</v>
      </c>
      <c r="E14" s="6">
        <f t="shared" si="0"/>
        <v>0.91319030448717942</v>
      </c>
      <c r="F14" s="6">
        <f t="shared" si="0"/>
        <v>0.84936806891025651</v>
      </c>
      <c r="G14" s="6">
        <f t="shared" si="0"/>
        <v>0.89273173076923085</v>
      </c>
      <c r="H14" s="6">
        <f t="shared" si="0"/>
        <v>0.88969915865384619</v>
      </c>
      <c r="I14" s="6">
        <v>0.77</v>
      </c>
    </row>
    <row r="15" spans="1:9" x14ac:dyDescent="0.15">
      <c r="A15" s="4" t="s">
        <v>63</v>
      </c>
      <c r="B15" s="6">
        <v>18.28</v>
      </c>
      <c r="C15" s="6">
        <f t="shared" si="0"/>
        <v>18.126659655448723</v>
      </c>
      <c r="D15" s="6">
        <f t="shared" si="0"/>
        <v>18.136436818910258</v>
      </c>
      <c r="E15" s="6">
        <f t="shared" si="0"/>
        <v>18.144694310897439</v>
      </c>
      <c r="F15" s="6">
        <f t="shared" si="0"/>
        <v>16.876574238782055</v>
      </c>
      <c r="G15" s="6">
        <f t="shared" si="0"/>
        <v>17.738191346153847</v>
      </c>
      <c r="H15" s="6">
        <f t="shared" si="0"/>
        <v>17.677935456730772</v>
      </c>
      <c r="I15" s="6">
        <v>16.53</v>
      </c>
    </row>
    <row r="16" spans="1:9" x14ac:dyDescent="0.15">
      <c r="A16" s="4" t="s">
        <v>64</v>
      </c>
      <c r="B16" s="6">
        <v>9.3699999999999992</v>
      </c>
      <c r="C16" s="6">
        <f t="shared" si="0"/>
        <v>9.2914004907852554</v>
      </c>
      <c r="D16" s="6">
        <f t="shared" si="0"/>
        <v>9.2964120893429474</v>
      </c>
      <c r="E16" s="6">
        <f t="shared" si="0"/>
        <v>9.300644731570511</v>
      </c>
      <c r="F16" s="6">
        <f t="shared" si="0"/>
        <v>8.6506291366185888</v>
      </c>
      <c r="G16" s="6">
        <f t="shared" si="0"/>
        <v>9.0922786057692306</v>
      </c>
      <c r="H16" s="6">
        <f t="shared" si="0"/>
        <v>9.0613925180288462</v>
      </c>
      <c r="I16" s="6">
        <v>9.0299999999999994</v>
      </c>
    </row>
    <row r="17" spans="1:9" x14ac:dyDescent="0.15">
      <c r="A17" s="4" t="s">
        <v>65</v>
      </c>
      <c r="B17" s="6">
        <v>0.17</v>
      </c>
      <c r="C17" s="6">
        <f t="shared" si="0"/>
        <v>0.168573968349359</v>
      </c>
      <c r="D17" s="6">
        <f t="shared" si="0"/>
        <v>0.16866489383012823</v>
      </c>
      <c r="E17" s="6">
        <f t="shared" si="0"/>
        <v>0.16874168669871795</v>
      </c>
      <c r="F17" s="6">
        <f t="shared" si="0"/>
        <v>0.15694844751602566</v>
      </c>
      <c r="G17" s="6">
        <f t="shared" si="0"/>
        <v>0.16496129807692309</v>
      </c>
      <c r="H17" s="6">
        <f t="shared" si="0"/>
        <v>0.16440093149038465</v>
      </c>
      <c r="I17" s="6">
        <v>0.16</v>
      </c>
    </row>
    <row r="18" spans="1:9" x14ac:dyDescent="0.15">
      <c r="A18" s="4" t="s">
        <v>51</v>
      </c>
      <c r="B18" s="6">
        <v>7</v>
      </c>
      <c r="C18" s="6">
        <f t="shared" si="0"/>
        <v>6.9412810496794881</v>
      </c>
      <c r="D18" s="6">
        <f t="shared" si="0"/>
        <v>6.9450250400641025</v>
      </c>
      <c r="E18" s="6">
        <f t="shared" si="0"/>
        <v>6.9481870993589743</v>
      </c>
      <c r="F18" s="6">
        <f t="shared" si="0"/>
        <v>6.4625831330128207</v>
      </c>
      <c r="G18" s="6">
        <f t="shared" si="0"/>
        <v>6.7925240384615391</v>
      </c>
      <c r="H18" s="6">
        <f t="shared" si="0"/>
        <v>6.7694501201923085</v>
      </c>
      <c r="I18" s="6">
        <v>9.41</v>
      </c>
    </row>
    <row r="19" spans="1:9" x14ac:dyDescent="0.15">
      <c r="A19" s="4" t="s">
        <v>66</v>
      </c>
      <c r="B19" s="6">
        <v>11.37</v>
      </c>
      <c r="C19" s="6">
        <f t="shared" si="0"/>
        <v>11.274623647836538</v>
      </c>
      <c r="D19" s="6">
        <f t="shared" si="0"/>
        <v>11.280704957932691</v>
      </c>
      <c r="E19" s="6">
        <f t="shared" si="0"/>
        <v>11.285841045673076</v>
      </c>
      <c r="F19" s="6">
        <f t="shared" si="0"/>
        <v>10.497081460336538</v>
      </c>
      <c r="G19" s="6">
        <f t="shared" si="0"/>
        <v>11.032999759615384</v>
      </c>
      <c r="H19" s="6">
        <f t="shared" si="0"/>
        <v>10.995521123798078</v>
      </c>
      <c r="I19" s="6">
        <v>12.58</v>
      </c>
    </row>
    <row r="20" spans="1:9" x14ac:dyDescent="0.15">
      <c r="A20" s="4" t="s">
        <v>67</v>
      </c>
      <c r="B20" s="6">
        <v>2.33</v>
      </c>
      <c r="C20" s="6">
        <f t="shared" si="0"/>
        <v>2.3104549779647439</v>
      </c>
      <c r="D20" s="6">
        <f t="shared" si="0"/>
        <v>2.3117011919070514</v>
      </c>
      <c r="E20" s="6">
        <f t="shared" si="0"/>
        <v>2.3127537059294871</v>
      </c>
      <c r="F20" s="6">
        <f t="shared" si="0"/>
        <v>2.1511169571314106</v>
      </c>
      <c r="G20" s="6">
        <f t="shared" si="0"/>
        <v>2.2609401442307693</v>
      </c>
      <c r="H20" s="6">
        <f t="shared" si="0"/>
        <v>2.253259825721154</v>
      </c>
      <c r="I20" s="6">
        <v>2.0699999999999998</v>
      </c>
    </row>
    <row r="21" spans="1:9" x14ac:dyDescent="0.15">
      <c r="A21" s="4" t="s">
        <v>68</v>
      </c>
      <c r="B21" s="6">
        <v>0.23</v>
      </c>
      <c r="C21" s="6">
        <f t="shared" si="0"/>
        <v>0.22807066306089746</v>
      </c>
      <c r="D21" s="6">
        <f t="shared" si="0"/>
        <v>0.22819367988782052</v>
      </c>
      <c r="E21" s="6">
        <f t="shared" si="0"/>
        <v>0.22829757612179485</v>
      </c>
      <c r="F21" s="6">
        <f t="shared" si="0"/>
        <v>0.21234201722756413</v>
      </c>
      <c r="G21" s="6">
        <f t="shared" si="0"/>
        <v>0.22318293269230771</v>
      </c>
      <c r="H21" s="6">
        <f t="shared" si="0"/>
        <v>0.22242478966346155</v>
      </c>
      <c r="I21" s="6">
        <v>0.1</v>
      </c>
    </row>
    <row r="22" spans="1:9" x14ac:dyDescent="0.15">
      <c r="A22" s="8" t="s">
        <v>49</v>
      </c>
      <c r="B22" s="9">
        <v>0</v>
      </c>
      <c r="C22" s="9">
        <v>0.82</v>
      </c>
      <c r="D22" s="9">
        <v>0.75</v>
      </c>
      <c r="E22" s="9">
        <v>0.64</v>
      </c>
      <c r="F22" s="9">
        <v>7.56</v>
      </c>
      <c r="G22" s="9">
        <v>2.82</v>
      </c>
      <c r="H22" s="9">
        <v>3.07</v>
      </c>
      <c r="I22" s="9">
        <v>0.17</v>
      </c>
    </row>
    <row r="23" spans="1:9" x14ac:dyDescent="0.15">
      <c r="A23" s="4" t="s">
        <v>50</v>
      </c>
      <c r="B23" s="6">
        <v>0</v>
      </c>
      <c r="C23" s="10">
        <v>1.7500000000000002E-2</v>
      </c>
      <c r="D23" s="10">
        <v>3.4099999999999998E-2</v>
      </c>
      <c r="E23" s="10">
        <v>9.9000000000000005E-2</v>
      </c>
      <c r="F23" s="10">
        <v>0.1051</v>
      </c>
      <c r="G23" s="10">
        <v>0.13919999999999999</v>
      </c>
      <c r="H23" s="10">
        <v>0.21829999999999999</v>
      </c>
      <c r="I23" s="10">
        <v>1.6500000000000001E-2</v>
      </c>
    </row>
    <row r="24" spans="1:9" x14ac:dyDescent="0.15">
      <c r="A24" s="4" t="s">
        <v>69</v>
      </c>
      <c r="B24" s="6">
        <f>SUM(B13:B23)</f>
        <v>99.840000000000018</v>
      </c>
      <c r="C24" s="6">
        <f t="shared" ref="C24:I24" si="1">SUM(C13:C23)</f>
        <v>99.839999999999989</v>
      </c>
      <c r="D24" s="6">
        <f t="shared" si="1"/>
        <v>99.84</v>
      </c>
      <c r="E24" s="6">
        <f t="shared" si="1"/>
        <v>99.840000000000018</v>
      </c>
      <c r="F24" s="6">
        <f t="shared" si="1"/>
        <v>99.840000000000018</v>
      </c>
      <c r="G24" s="6">
        <f t="shared" si="1"/>
        <v>99.839999999999989</v>
      </c>
      <c r="H24" s="6">
        <f t="shared" si="1"/>
        <v>99.840000000000018</v>
      </c>
      <c r="I24" s="6">
        <f t="shared" si="1"/>
        <v>99.736499999999978</v>
      </c>
    </row>
  </sheetData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454E6-9FA8-4D98-9E93-47160D3AB03E}">
  <dimension ref="A1:X9"/>
  <sheetViews>
    <sheetView workbookViewId="0">
      <selection activeCell="I9" sqref="I9"/>
    </sheetView>
  </sheetViews>
  <sheetFormatPr baseColWidth="10" defaultColWidth="8.83203125" defaultRowHeight="15" x14ac:dyDescent="0.2"/>
  <cols>
    <col min="1" max="1" width="21.5" customWidth="1"/>
    <col min="2" max="2" width="19" bestFit="1" customWidth="1"/>
    <col min="3" max="3" width="10.6640625" customWidth="1"/>
  </cols>
  <sheetData>
    <row r="1" spans="1:24" ht="48" x14ac:dyDescent="0.25">
      <c r="A1" s="60" t="s">
        <v>163</v>
      </c>
      <c r="B1" s="60" t="s">
        <v>164</v>
      </c>
      <c r="C1" s="60" t="s">
        <v>165</v>
      </c>
      <c r="D1" s="61" t="s">
        <v>166</v>
      </c>
      <c r="E1" s="61" t="s">
        <v>167</v>
      </c>
      <c r="F1" s="61" t="s">
        <v>168</v>
      </c>
      <c r="G1" s="61" t="s">
        <v>169</v>
      </c>
      <c r="H1" s="61" t="s">
        <v>65</v>
      </c>
      <c r="I1" s="61" t="s">
        <v>51</v>
      </c>
      <c r="J1" s="61" t="s">
        <v>66</v>
      </c>
      <c r="K1" s="61" t="s">
        <v>170</v>
      </c>
      <c r="L1" s="61" t="s">
        <v>171</v>
      </c>
      <c r="M1" s="61" t="s">
        <v>172</v>
      </c>
      <c r="N1" s="61" t="s">
        <v>173</v>
      </c>
      <c r="O1" s="62" t="s">
        <v>174</v>
      </c>
      <c r="P1" s="63" t="s">
        <v>175</v>
      </c>
      <c r="Q1" s="63" t="s">
        <v>176</v>
      </c>
      <c r="R1" s="63" t="s">
        <v>175</v>
      </c>
      <c r="S1" s="63" t="s">
        <v>177</v>
      </c>
      <c r="T1" s="63" t="s">
        <v>175</v>
      </c>
      <c r="U1" s="63" t="s">
        <v>178</v>
      </c>
      <c r="V1" s="63" t="s">
        <v>175</v>
      </c>
      <c r="W1" s="63" t="s">
        <v>179</v>
      </c>
      <c r="X1" s="64" t="s">
        <v>175</v>
      </c>
    </row>
    <row r="2" spans="1:24" ht="16" x14ac:dyDescent="0.2">
      <c r="A2" s="65" t="s">
        <v>180</v>
      </c>
      <c r="B2" s="66" t="s">
        <v>181</v>
      </c>
      <c r="C2" s="67" t="s">
        <v>182</v>
      </c>
      <c r="D2" s="68">
        <v>50.09</v>
      </c>
      <c r="E2" s="68">
        <v>0.8</v>
      </c>
      <c r="F2" s="68">
        <v>16.25</v>
      </c>
      <c r="G2" s="68">
        <v>8.34</v>
      </c>
      <c r="H2" s="68">
        <v>0.14000000000000001</v>
      </c>
      <c r="I2" s="68">
        <v>8.7799999999999994</v>
      </c>
      <c r="J2" s="68">
        <v>13.11</v>
      </c>
      <c r="K2" s="68">
        <v>2.23</v>
      </c>
      <c r="L2" s="68">
        <v>0.16</v>
      </c>
      <c r="M2" s="68">
        <v>0.09</v>
      </c>
      <c r="N2" s="68">
        <v>100</v>
      </c>
      <c r="O2" s="69" t="s">
        <v>183</v>
      </c>
      <c r="P2" s="70"/>
      <c r="Q2" s="70" t="s">
        <v>183</v>
      </c>
      <c r="R2" s="70"/>
      <c r="S2" s="70">
        <v>24</v>
      </c>
      <c r="T2" s="70">
        <v>13</v>
      </c>
      <c r="U2" s="70">
        <v>11</v>
      </c>
      <c r="V2" s="70">
        <v>8</v>
      </c>
      <c r="W2" s="70">
        <v>15</v>
      </c>
      <c r="X2" s="71">
        <v>2</v>
      </c>
    </row>
    <row r="3" spans="1:24" ht="16" x14ac:dyDescent="0.2">
      <c r="A3" s="65" t="s">
        <v>184</v>
      </c>
      <c r="B3" s="66"/>
      <c r="C3" s="67" t="s">
        <v>185</v>
      </c>
      <c r="D3" s="68">
        <v>50.56</v>
      </c>
      <c r="E3" s="68">
        <v>0.82</v>
      </c>
      <c r="F3" s="68">
        <v>16.32</v>
      </c>
      <c r="G3" s="68">
        <v>8.27</v>
      </c>
      <c r="H3" s="68">
        <v>0.15</v>
      </c>
      <c r="I3" s="68">
        <v>8.3800000000000008</v>
      </c>
      <c r="J3" s="68">
        <v>13.12</v>
      </c>
      <c r="K3" s="68">
        <v>2.13</v>
      </c>
      <c r="L3" s="68">
        <v>0.16</v>
      </c>
      <c r="M3" s="68">
        <v>0.09</v>
      </c>
      <c r="N3" s="68">
        <v>100</v>
      </c>
      <c r="O3" s="72">
        <v>1</v>
      </c>
      <c r="P3" s="68">
        <v>0.17</v>
      </c>
      <c r="Q3" s="68">
        <v>145</v>
      </c>
      <c r="R3" s="68">
        <v>53</v>
      </c>
      <c r="S3" s="68">
        <v>790</v>
      </c>
      <c r="T3" s="68">
        <v>138</v>
      </c>
      <c r="U3" s="68">
        <v>182</v>
      </c>
      <c r="V3" s="68">
        <v>18</v>
      </c>
      <c r="W3" s="68">
        <v>96</v>
      </c>
      <c r="X3" s="73">
        <v>9</v>
      </c>
    </row>
    <row r="4" spans="1:24" ht="16" x14ac:dyDescent="0.2">
      <c r="A4" s="65" t="s">
        <v>186</v>
      </c>
      <c r="B4" s="66" t="s">
        <v>187</v>
      </c>
      <c r="C4" s="67" t="s">
        <v>188</v>
      </c>
      <c r="D4" s="68">
        <v>49.86</v>
      </c>
      <c r="E4" s="68">
        <v>0.79</v>
      </c>
      <c r="F4" s="68">
        <v>16.25</v>
      </c>
      <c r="G4" s="68">
        <v>8.34</v>
      </c>
      <c r="H4" s="68">
        <v>0.16</v>
      </c>
      <c r="I4" s="68">
        <v>8.8699999999999992</v>
      </c>
      <c r="J4" s="68">
        <v>13.2</v>
      </c>
      <c r="K4" s="68">
        <v>2.2599999999999998</v>
      </c>
      <c r="L4" s="68">
        <v>0.17</v>
      </c>
      <c r="M4" s="68">
        <v>0.08</v>
      </c>
      <c r="N4" s="68">
        <v>100</v>
      </c>
      <c r="O4" s="74">
        <v>2.41</v>
      </c>
      <c r="P4" s="68">
        <v>0.21</v>
      </c>
      <c r="Q4" s="68">
        <v>1560</v>
      </c>
      <c r="R4" s="68">
        <v>392</v>
      </c>
      <c r="S4" s="68">
        <v>594</v>
      </c>
      <c r="T4" s="68">
        <v>97</v>
      </c>
      <c r="U4" s="68">
        <v>661</v>
      </c>
      <c r="V4" s="68">
        <v>185</v>
      </c>
      <c r="W4" s="68">
        <v>615</v>
      </c>
      <c r="X4" s="73">
        <v>93</v>
      </c>
    </row>
    <row r="5" spans="1:24" ht="16" x14ac:dyDescent="0.2">
      <c r="A5" s="65" t="s">
        <v>189</v>
      </c>
      <c r="B5" s="66" t="s">
        <v>190</v>
      </c>
      <c r="C5" s="67" t="s">
        <v>191</v>
      </c>
      <c r="D5" s="68">
        <v>49.64</v>
      </c>
      <c r="E5" s="68">
        <v>0.81</v>
      </c>
      <c r="F5" s="68">
        <v>16</v>
      </c>
      <c r="G5" s="68">
        <v>8.4600000000000009</v>
      </c>
      <c r="H5" s="68">
        <v>0.15</v>
      </c>
      <c r="I5" s="68">
        <v>9.06</v>
      </c>
      <c r="J5" s="68">
        <v>13.42</v>
      </c>
      <c r="K5" s="68">
        <v>2.2000000000000002</v>
      </c>
      <c r="L5" s="68">
        <v>0.17</v>
      </c>
      <c r="M5" s="68">
        <v>0.08</v>
      </c>
      <c r="N5" s="68">
        <v>100</v>
      </c>
      <c r="O5" s="74">
        <v>3.09</v>
      </c>
      <c r="P5" s="68">
        <v>0.32</v>
      </c>
      <c r="Q5" s="68">
        <v>2637</v>
      </c>
      <c r="R5" s="68">
        <v>388</v>
      </c>
      <c r="S5" s="68">
        <v>804</v>
      </c>
      <c r="T5" s="68">
        <v>160</v>
      </c>
      <c r="U5" s="68">
        <v>984</v>
      </c>
      <c r="V5" s="68">
        <v>200</v>
      </c>
      <c r="W5" s="68">
        <v>803</v>
      </c>
      <c r="X5" s="73">
        <v>158</v>
      </c>
    </row>
    <row r="6" spans="1:24" ht="16" x14ac:dyDescent="0.2">
      <c r="A6" s="65" t="s">
        <v>192</v>
      </c>
      <c r="B6" s="66" t="s">
        <v>193</v>
      </c>
      <c r="C6" s="67" t="s">
        <v>194</v>
      </c>
      <c r="D6" s="68">
        <v>50.43</v>
      </c>
      <c r="E6" s="68">
        <v>0.8</v>
      </c>
      <c r="F6" s="68">
        <v>16.100000000000001</v>
      </c>
      <c r="G6" s="68">
        <v>8.09</v>
      </c>
      <c r="H6" s="68">
        <v>0.17</v>
      </c>
      <c r="I6" s="68">
        <v>8.76</v>
      </c>
      <c r="J6" s="68">
        <v>13.09</v>
      </c>
      <c r="K6" s="68">
        <v>2.33</v>
      </c>
      <c r="L6" s="68">
        <v>0.17</v>
      </c>
      <c r="M6" s="68">
        <v>7.0000000000000007E-2</v>
      </c>
      <c r="N6" s="68">
        <v>100</v>
      </c>
      <c r="O6" s="74">
        <v>4.1500000000000004</v>
      </c>
      <c r="P6" s="75">
        <v>0.3</v>
      </c>
      <c r="Q6" s="68">
        <v>4161</v>
      </c>
      <c r="R6" s="68">
        <v>94</v>
      </c>
      <c r="S6" s="68">
        <v>1989</v>
      </c>
      <c r="T6" s="68">
        <v>367</v>
      </c>
      <c r="U6" s="68">
        <v>2368</v>
      </c>
      <c r="V6" s="68">
        <v>231</v>
      </c>
      <c r="W6" s="68">
        <v>2020</v>
      </c>
      <c r="X6" s="73">
        <v>294</v>
      </c>
    </row>
    <row r="7" spans="1:24" ht="16" x14ac:dyDescent="0.2">
      <c r="A7" s="65" t="s">
        <v>195</v>
      </c>
      <c r="B7" s="66" t="s">
        <v>196</v>
      </c>
      <c r="C7" s="67" t="s">
        <v>197</v>
      </c>
      <c r="D7" s="68">
        <v>48.88</v>
      </c>
      <c r="E7" s="68">
        <v>0.8</v>
      </c>
      <c r="F7" s="68">
        <v>16.05</v>
      </c>
      <c r="G7" s="68">
        <v>8.39</v>
      </c>
      <c r="H7" s="68">
        <v>0.16</v>
      </c>
      <c r="I7" s="68">
        <v>9.09</v>
      </c>
      <c r="J7" s="68">
        <v>13.92</v>
      </c>
      <c r="K7" s="68">
        <v>2.4300000000000002</v>
      </c>
      <c r="L7" s="68">
        <v>0.18</v>
      </c>
      <c r="M7" s="68">
        <v>0.1</v>
      </c>
      <c r="N7" s="68">
        <v>100</v>
      </c>
      <c r="O7" s="74">
        <v>3.56</v>
      </c>
      <c r="P7" s="68">
        <v>0.36</v>
      </c>
      <c r="Q7" s="68">
        <v>4214</v>
      </c>
      <c r="R7" s="68">
        <v>130</v>
      </c>
      <c r="S7" s="68">
        <v>1689</v>
      </c>
      <c r="T7" s="68">
        <v>435</v>
      </c>
      <c r="U7" s="68">
        <v>2060</v>
      </c>
      <c r="V7" s="68">
        <v>232</v>
      </c>
      <c r="W7" s="68">
        <v>1887</v>
      </c>
      <c r="X7" s="73">
        <v>314</v>
      </c>
    </row>
    <row r="8" spans="1:24" ht="16" x14ac:dyDescent="0.2">
      <c r="A8" s="65" t="s">
        <v>198</v>
      </c>
      <c r="B8" s="66" t="s">
        <v>199</v>
      </c>
      <c r="C8" s="67" t="s">
        <v>200</v>
      </c>
      <c r="D8" s="68">
        <v>50.94</v>
      </c>
      <c r="E8" s="68">
        <v>0.72</v>
      </c>
      <c r="F8" s="68">
        <v>14.59</v>
      </c>
      <c r="G8" s="68">
        <v>7.55</v>
      </c>
      <c r="H8" s="68">
        <v>0.13</v>
      </c>
      <c r="I8" s="68">
        <v>8.7200000000000006</v>
      </c>
      <c r="J8" s="68">
        <v>14.52</v>
      </c>
      <c r="K8" s="68">
        <v>2.58</v>
      </c>
      <c r="L8" s="68">
        <v>0.16</v>
      </c>
      <c r="M8" s="68">
        <v>0.08</v>
      </c>
      <c r="N8" s="68">
        <v>100</v>
      </c>
      <c r="O8" s="74">
        <v>4.99</v>
      </c>
      <c r="P8" s="68">
        <v>0.34</v>
      </c>
      <c r="Q8" s="68">
        <v>12237</v>
      </c>
      <c r="R8" s="68">
        <v>412</v>
      </c>
      <c r="S8" s="68">
        <v>5528</v>
      </c>
      <c r="T8" s="68">
        <v>1023</v>
      </c>
      <c r="U8" s="68">
        <v>6984</v>
      </c>
      <c r="V8" s="68">
        <v>180</v>
      </c>
      <c r="W8" s="68">
        <v>5616</v>
      </c>
      <c r="X8" s="73">
        <v>110</v>
      </c>
    </row>
    <row r="9" spans="1:24" ht="16" x14ac:dyDescent="0.2">
      <c r="A9" s="76" t="s">
        <v>201</v>
      </c>
      <c r="B9" s="77" t="s">
        <v>202</v>
      </c>
      <c r="C9" s="78" t="s">
        <v>203</v>
      </c>
      <c r="D9" s="79">
        <v>50.39</v>
      </c>
      <c r="E9" s="79">
        <v>0.73</v>
      </c>
      <c r="F9" s="79">
        <v>14.45</v>
      </c>
      <c r="G9" s="79">
        <v>7.09</v>
      </c>
      <c r="H9" s="79">
        <v>0.13</v>
      </c>
      <c r="I9" s="79">
        <v>9.41</v>
      </c>
      <c r="J9" s="79">
        <v>15.06</v>
      </c>
      <c r="K9" s="79">
        <v>2.4300000000000002</v>
      </c>
      <c r="L9" s="79">
        <v>0.21</v>
      </c>
      <c r="M9" s="79">
        <v>0.09</v>
      </c>
      <c r="N9" s="79">
        <v>100</v>
      </c>
      <c r="O9" s="80">
        <v>6.42</v>
      </c>
      <c r="P9" s="79">
        <v>0.51</v>
      </c>
      <c r="Q9" s="79">
        <v>15847</v>
      </c>
      <c r="R9" s="79">
        <v>957</v>
      </c>
      <c r="S9" s="79">
        <v>9756</v>
      </c>
      <c r="T9" s="79">
        <v>2047</v>
      </c>
      <c r="U9" s="79">
        <v>12293</v>
      </c>
      <c r="V9" s="79">
        <v>396</v>
      </c>
      <c r="W9" s="79">
        <v>9951</v>
      </c>
      <c r="X9" s="81">
        <v>319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27D00-795C-4657-B7DE-69E65873C5E4}">
  <dimension ref="A1:X55"/>
  <sheetViews>
    <sheetView topLeftCell="A16" workbookViewId="0">
      <selection activeCell="B55" activeCellId="2" sqref="B45 B40 B55"/>
    </sheetView>
  </sheetViews>
  <sheetFormatPr baseColWidth="10" defaultColWidth="8.83203125" defaultRowHeight="13" x14ac:dyDescent="0.15"/>
  <cols>
    <col min="1" max="8" width="9.1640625" style="4"/>
    <col min="9" max="9" width="10.83203125" style="4" customWidth="1"/>
    <col min="10" max="10" width="10.5" style="4" customWidth="1"/>
    <col min="11" max="264" width="9.1640625" style="4"/>
    <col min="265" max="265" width="10.83203125" style="4" customWidth="1"/>
    <col min="266" max="266" width="10.5" style="4" customWidth="1"/>
    <col min="267" max="520" width="9.1640625" style="4"/>
    <col min="521" max="521" width="10.83203125" style="4" customWidth="1"/>
    <col min="522" max="522" width="10.5" style="4" customWidth="1"/>
    <col min="523" max="776" width="9.1640625" style="4"/>
    <col min="777" max="777" width="10.83203125" style="4" customWidth="1"/>
    <col min="778" max="778" width="10.5" style="4" customWidth="1"/>
    <col min="779" max="1032" width="9.1640625" style="4"/>
    <col min="1033" max="1033" width="10.83203125" style="4" customWidth="1"/>
    <col min="1034" max="1034" width="10.5" style="4" customWidth="1"/>
    <col min="1035" max="1288" width="9.1640625" style="4"/>
    <col min="1289" max="1289" width="10.83203125" style="4" customWidth="1"/>
    <col min="1290" max="1290" width="10.5" style="4" customWidth="1"/>
    <col min="1291" max="1544" width="9.1640625" style="4"/>
    <col min="1545" max="1545" width="10.83203125" style="4" customWidth="1"/>
    <col min="1546" max="1546" width="10.5" style="4" customWidth="1"/>
    <col min="1547" max="1800" width="9.1640625" style="4"/>
    <col min="1801" max="1801" width="10.83203125" style="4" customWidth="1"/>
    <col min="1802" max="1802" width="10.5" style="4" customWidth="1"/>
    <col min="1803" max="2056" width="9.1640625" style="4"/>
    <col min="2057" max="2057" width="10.83203125" style="4" customWidth="1"/>
    <col min="2058" max="2058" width="10.5" style="4" customWidth="1"/>
    <col min="2059" max="2312" width="9.1640625" style="4"/>
    <col min="2313" max="2313" width="10.83203125" style="4" customWidth="1"/>
    <col min="2314" max="2314" width="10.5" style="4" customWidth="1"/>
    <col min="2315" max="2568" width="9.1640625" style="4"/>
    <col min="2569" max="2569" width="10.83203125" style="4" customWidth="1"/>
    <col min="2570" max="2570" width="10.5" style="4" customWidth="1"/>
    <col min="2571" max="2824" width="9.1640625" style="4"/>
    <col min="2825" max="2825" width="10.83203125" style="4" customWidth="1"/>
    <col min="2826" max="2826" width="10.5" style="4" customWidth="1"/>
    <col min="2827" max="3080" width="9.1640625" style="4"/>
    <col min="3081" max="3081" width="10.83203125" style="4" customWidth="1"/>
    <col min="3082" max="3082" width="10.5" style="4" customWidth="1"/>
    <col min="3083" max="3336" width="9.1640625" style="4"/>
    <col min="3337" max="3337" width="10.83203125" style="4" customWidth="1"/>
    <col min="3338" max="3338" width="10.5" style="4" customWidth="1"/>
    <col min="3339" max="3592" width="9.1640625" style="4"/>
    <col min="3593" max="3593" width="10.83203125" style="4" customWidth="1"/>
    <col min="3594" max="3594" width="10.5" style="4" customWidth="1"/>
    <col min="3595" max="3848" width="9.1640625" style="4"/>
    <col min="3849" max="3849" width="10.83203125" style="4" customWidth="1"/>
    <col min="3850" max="3850" width="10.5" style="4" customWidth="1"/>
    <col min="3851" max="4104" width="9.1640625" style="4"/>
    <col min="4105" max="4105" width="10.83203125" style="4" customWidth="1"/>
    <col min="4106" max="4106" width="10.5" style="4" customWidth="1"/>
    <col min="4107" max="4360" width="9.1640625" style="4"/>
    <col min="4361" max="4361" width="10.83203125" style="4" customWidth="1"/>
    <col min="4362" max="4362" width="10.5" style="4" customWidth="1"/>
    <col min="4363" max="4616" width="9.1640625" style="4"/>
    <col min="4617" max="4617" width="10.83203125" style="4" customWidth="1"/>
    <col min="4618" max="4618" width="10.5" style="4" customWidth="1"/>
    <col min="4619" max="4872" width="9.1640625" style="4"/>
    <col min="4873" max="4873" width="10.83203125" style="4" customWidth="1"/>
    <col min="4874" max="4874" width="10.5" style="4" customWidth="1"/>
    <col min="4875" max="5128" width="9.1640625" style="4"/>
    <col min="5129" max="5129" width="10.83203125" style="4" customWidth="1"/>
    <col min="5130" max="5130" width="10.5" style="4" customWidth="1"/>
    <col min="5131" max="5384" width="9.1640625" style="4"/>
    <col min="5385" max="5385" width="10.83203125" style="4" customWidth="1"/>
    <col min="5386" max="5386" width="10.5" style="4" customWidth="1"/>
    <col min="5387" max="5640" width="9.1640625" style="4"/>
    <col min="5641" max="5641" width="10.83203125" style="4" customWidth="1"/>
    <col min="5642" max="5642" width="10.5" style="4" customWidth="1"/>
    <col min="5643" max="5896" width="9.1640625" style="4"/>
    <col min="5897" max="5897" width="10.83203125" style="4" customWidth="1"/>
    <col min="5898" max="5898" width="10.5" style="4" customWidth="1"/>
    <col min="5899" max="6152" width="9.1640625" style="4"/>
    <col min="6153" max="6153" width="10.83203125" style="4" customWidth="1"/>
    <col min="6154" max="6154" width="10.5" style="4" customWidth="1"/>
    <col min="6155" max="6408" width="9.1640625" style="4"/>
    <col min="6409" max="6409" width="10.83203125" style="4" customWidth="1"/>
    <col min="6410" max="6410" width="10.5" style="4" customWidth="1"/>
    <col min="6411" max="6664" width="9.1640625" style="4"/>
    <col min="6665" max="6665" width="10.83203125" style="4" customWidth="1"/>
    <col min="6666" max="6666" width="10.5" style="4" customWidth="1"/>
    <col min="6667" max="6920" width="9.1640625" style="4"/>
    <col min="6921" max="6921" width="10.83203125" style="4" customWidth="1"/>
    <col min="6922" max="6922" width="10.5" style="4" customWidth="1"/>
    <col min="6923" max="7176" width="9.1640625" style="4"/>
    <col min="7177" max="7177" width="10.83203125" style="4" customWidth="1"/>
    <col min="7178" max="7178" width="10.5" style="4" customWidth="1"/>
    <col min="7179" max="7432" width="9.1640625" style="4"/>
    <col min="7433" max="7433" width="10.83203125" style="4" customWidth="1"/>
    <col min="7434" max="7434" width="10.5" style="4" customWidth="1"/>
    <col min="7435" max="7688" width="9.1640625" style="4"/>
    <col min="7689" max="7689" width="10.83203125" style="4" customWidth="1"/>
    <col min="7690" max="7690" width="10.5" style="4" customWidth="1"/>
    <col min="7691" max="7944" width="9.1640625" style="4"/>
    <col min="7945" max="7945" width="10.83203125" style="4" customWidth="1"/>
    <col min="7946" max="7946" width="10.5" style="4" customWidth="1"/>
    <col min="7947" max="8200" width="9.1640625" style="4"/>
    <col min="8201" max="8201" width="10.83203125" style="4" customWidth="1"/>
    <col min="8202" max="8202" width="10.5" style="4" customWidth="1"/>
    <col min="8203" max="8456" width="9.1640625" style="4"/>
    <col min="8457" max="8457" width="10.83203125" style="4" customWidth="1"/>
    <col min="8458" max="8458" width="10.5" style="4" customWidth="1"/>
    <col min="8459" max="8712" width="9.1640625" style="4"/>
    <col min="8713" max="8713" width="10.83203125" style="4" customWidth="1"/>
    <col min="8714" max="8714" width="10.5" style="4" customWidth="1"/>
    <col min="8715" max="8968" width="9.1640625" style="4"/>
    <col min="8969" max="8969" width="10.83203125" style="4" customWidth="1"/>
    <col min="8970" max="8970" width="10.5" style="4" customWidth="1"/>
    <col min="8971" max="9224" width="9.1640625" style="4"/>
    <col min="9225" max="9225" width="10.83203125" style="4" customWidth="1"/>
    <col min="9226" max="9226" width="10.5" style="4" customWidth="1"/>
    <col min="9227" max="9480" width="9.1640625" style="4"/>
    <col min="9481" max="9481" width="10.83203125" style="4" customWidth="1"/>
    <col min="9482" max="9482" width="10.5" style="4" customWidth="1"/>
    <col min="9483" max="9736" width="9.1640625" style="4"/>
    <col min="9737" max="9737" width="10.83203125" style="4" customWidth="1"/>
    <col min="9738" max="9738" width="10.5" style="4" customWidth="1"/>
    <col min="9739" max="9992" width="9.1640625" style="4"/>
    <col min="9993" max="9993" width="10.83203125" style="4" customWidth="1"/>
    <col min="9994" max="9994" width="10.5" style="4" customWidth="1"/>
    <col min="9995" max="10248" width="9.1640625" style="4"/>
    <col min="10249" max="10249" width="10.83203125" style="4" customWidth="1"/>
    <col min="10250" max="10250" width="10.5" style="4" customWidth="1"/>
    <col min="10251" max="10504" width="9.1640625" style="4"/>
    <col min="10505" max="10505" width="10.83203125" style="4" customWidth="1"/>
    <col min="10506" max="10506" width="10.5" style="4" customWidth="1"/>
    <col min="10507" max="10760" width="9.1640625" style="4"/>
    <col min="10761" max="10761" width="10.83203125" style="4" customWidth="1"/>
    <col min="10762" max="10762" width="10.5" style="4" customWidth="1"/>
    <col min="10763" max="11016" width="9.1640625" style="4"/>
    <col min="11017" max="11017" width="10.83203125" style="4" customWidth="1"/>
    <col min="11018" max="11018" width="10.5" style="4" customWidth="1"/>
    <col min="11019" max="11272" width="9.1640625" style="4"/>
    <col min="11273" max="11273" width="10.83203125" style="4" customWidth="1"/>
    <col min="11274" max="11274" width="10.5" style="4" customWidth="1"/>
    <col min="11275" max="11528" width="9.1640625" style="4"/>
    <col min="11529" max="11529" width="10.83203125" style="4" customWidth="1"/>
    <col min="11530" max="11530" width="10.5" style="4" customWidth="1"/>
    <col min="11531" max="11784" width="9.1640625" style="4"/>
    <col min="11785" max="11785" width="10.83203125" style="4" customWidth="1"/>
    <col min="11786" max="11786" width="10.5" style="4" customWidth="1"/>
    <col min="11787" max="12040" width="9.1640625" style="4"/>
    <col min="12041" max="12041" width="10.83203125" style="4" customWidth="1"/>
    <col min="12042" max="12042" width="10.5" style="4" customWidth="1"/>
    <col min="12043" max="12296" width="9.1640625" style="4"/>
    <col min="12297" max="12297" width="10.83203125" style="4" customWidth="1"/>
    <col min="12298" max="12298" width="10.5" style="4" customWidth="1"/>
    <col min="12299" max="12552" width="9.1640625" style="4"/>
    <col min="12553" max="12553" width="10.83203125" style="4" customWidth="1"/>
    <col min="12554" max="12554" width="10.5" style="4" customWidth="1"/>
    <col min="12555" max="12808" width="9.1640625" style="4"/>
    <col min="12809" max="12809" width="10.83203125" style="4" customWidth="1"/>
    <col min="12810" max="12810" width="10.5" style="4" customWidth="1"/>
    <col min="12811" max="13064" width="9.1640625" style="4"/>
    <col min="13065" max="13065" width="10.83203125" style="4" customWidth="1"/>
    <col min="13066" max="13066" width="10.5" style="4" customWidth="1"/>
    <col min="13067" max="13320" width="9.1640625" style="4"/>
    <col min="13321" max="13321" width="10.83203125" style="4" customWidth="1"/>
    <col min="13322" max="13322" width="10.5" style="4" customWidth="1"/>
    <col min="13323" max="13576" width="9.1640625" style="4"/>
    <col min="13577" max="13577" width="10.83203125" style="4" customWidth="1"/>
    <col min="13578" max="13578" width="10.5" style="4" customWidth="1"/>
    <col min="13579" max="13832" width="9.1640625" style="4"/>
    <col min="13833" max="13833" width="10.83203125" style="4" customWidth="1"/>
    <col min="13834" max="13834" width="10.5" style="4" customWidth="1"/>
    <col min="13835" max="14088" width="9.1640625" style="4"/>
    <col min="14089" max="14089" width="10.83203125" style="4" customWidth="1"/>
    <col min="14090" max="14090" width="10.5" style="4" customWidth="1"/>
    <col min="14091" max="14344" width="9.1640625" style="4"/>
    <col min="14345" max="14345" width="10.83203125" style="4" customWidth="1"/>
    <col min="14346" max="14346" width="10.5" style="4" customWidth="1"/>
    <col min="14347" max="14600" width="9.1640625" style="4"/>
    <col min="14601" max="14601" width="10.83203125" style="4" customWidth="1"/>
    <col min="14602" max="14602" width="10.5" style="4" customWidth="1"/>
    <col min="14603" max="14856" width="9.1640625" style="4"/>
    <col min="14857" max="14857" width="10.83203125" style="4" customWidth="1"/>
    <col min="14858" max="14858" width="10.5" style="4" customWidth="1"/>
    <col min="14859" max="15112" width="9.1640625" style="4"/>
    <col min="15113" max="15113" width="10.83203125" style="4" customWidth="1"/>
    <col min="15114" max="15114" width="10.5" style="4" customWidth="1"/>
    <col min="15115" max="15368" width="9.1640625" style="4"/>
    <col min="15369" max="15369" width="10.83203125" style="4" customWidth="1"/>
    <col min="15370" max="15370" width="10.5" style="4" customWidth="1"/>
    <col min="15371" max="15624" width="9.1640625" style="4"/>
    <col min="15625" max="15625" width="10.83203125" style="4" customWidth="1"/>
    <col min="15626" max="15626" width="10.5" style="4" customWidth="1"/>
    <col min="15627" max="15880" width="9.1640625" style="4"/>
    <col min="15881" max="15881" width="10.83203125" style="4" customWidth="1"/>
    <col min="15882" max="15882" width="10.5" style="4" customWidth="1"/>
    <col min="15883" max="16136" width="9.1640625" style="4"/>
    <col min="16137" max="16137" width="10.83203125" style="4" customWidth="1"/>
    <col min="16138" max="16138" width="10.5" style="4" customWidth="1"/>
    <col min="16139" max="16384" width="9.1640625" style="4"/>
  </cols>
  <sheetData>
    <row r="1" spans="1:17" x14ac:dyDescent="0.15">
      <c r="A1" s="7" t="s">
        <v>204</v>
      </c>
      <c r="F1" s="7" t="s">
        <v>204</v>
      </c>
    </row>
    <row r="2" spans="1:17" x14ac:dyDescent="0.15">
      <c r="M2" s="82">
        <f>LINEST(M9:M12,I9:I12,0,0)</f>
        <v>1.1967630618612399</v>
      </c>
      <c r="N2" s="83"/>
      <c r="O2" s="82">
        <f>LINEST(O7:O12,K7:K12,0,0)</f>
        <v>1.0735391392194089</v>
      </c>
    </row>
    <row r="3" spans="1:17" s="84" customFormat="1" x14ac:dyDescent="0.15">
      <c r="A3" s="84" t="s">
        <v>205</v>
      </c>
      <c r="B3" s="84" t="s">
        <v>206</v>
      </c>
      <c r="F3" s="84" t="s">
        <v>207</v>
      </c>
      <c r="G3" s="84" t="s">
        <v>208</v>
      </c>
    </row>
    <row r="4" spans="1:17" x14ac:dyDescent="0.15">
      <c r="B4" s="85" t="s">
        <v>209</v>
      </c>
      <c r="C4" s="85" t="s">
        <v>210</v>
      </c>
      <c r="F4" s="4" t="s">
        <v>211</v>
      </c>
      <c r="G4" s="4" t="s">
        <v>211</v>
      </c>
      <c r="H4" s="4" t="s">
        <v>212</v>
      </c>
      <c r="I4" s="4" t="s">
        <v>49</v>
      </c>
      <c r="J4" s="4" t="s">
        <v>213</v>
      </c>
      <c r="K4" s="4" t="s">
        <v>50</v>
      </c>
      <c r="L4" s="4" t="s">
        <v>213</v>
      </c>
      <c r="M4" s="4" t="s">
        <v>214</v>
      </c>
      <c r="N4" s="4" t="s">
        <v>213</v>
      </c>
      <c r="O4" s="4" t="s">
        <v>215</v>
      </c>
      <c r="P4" s="4" t="s">
        <v>213</v>
      </c>
      <c r="Q4" s="4" t="s">
        <v>216</v>
      </c>
    </row>
    <row r="5" spans="1:17" x14ac:dyDescent="0.15">
      <c r="B5" s="85" t="s">
        <v>217</v>
      </c>
      <c r="C5" s="85" t="s">
        <v>217</v>
      </c>
      <c r="G5" s="4" t="s">
        <v>218</v>
      </c>
      <c r="H5" s="4" t="s">
        <v>219</v>
      </c>
      <c r="I5" s="4" t="s">
        <v>220</v>
      </c>
      <c r="J5" s="4" t="s">
        <v>220</v>
      </c>
    </row>
    <row r="6" spans="1:17" x14ac:dyDescent="0.15">
      <c r="A6" s="4" t="s">
        <v>48</v>
      </c>
      <c r="B6" s="4">
        <v>75.64</v>
      </c>
      <c r="C6" s="4">
        <v>76.099999999999994</v>
      </c>
      <c r="G6" s="4" t="s">
        <v>221</v>
      </c>
      <c r="I6" s="4" t="s">
        <v>217</v>
      </c>
      <c r="J6" s="4" t="s">
        <v>222</v>
      </c>
    </row>
    <row r="7" spans="1:17" x14ac:dyDescent="0.15">
      <c r="A7" s="4" t="s">
        <v>63</v>
      </c>
      <c r="B7" s="4">
        <v>12.38</v>
      </c>
      <c r="C7" s="4">
        <v>12.66</v>
      </c>
      <c r="F7" s="86" t="s">
        <v>223</v>
      </c>
      <c r="G7" s="87">
        <v>200</v>
      </c>
      <c r="H7" s="86" t="s">
        <v>224</v>
      </c>
      <c r="I7" s="86">
        <v>4.01</v>
      </c>
      <c r="J7" s="86">
        <v>0.16</v>
      </c>
      <c r="K7" s="86">
        <v>511</v>
      </c>
      <c r="L7" s="86">
        <v>23</v>
      </c>
      <c r="M7" s="88">
        <f>I7*$M$2</f>
        <v>4.7990198780635716</v>
      </c>
      <c r="N7" s="86"/>
      <c r="O7" s="89">
        <v>557.60318949343343</v>
      </c>
      <c r="P7" s="90">
        <v>26.594746716697937</v>
      </c>
      <c r="Q7" s="86">
        <v>73.48</v>
      </c>
    </row>
    <row r="8" spans="1:17" x14ac:dyDescent="0.15">
      <c r="A8" s="4" t="s">
        <v>51</v>
      </c>
      <c r="B8" s="4">
        <v>0.03</v>
      </c>
      <c r="C8" s="4">
        <v>0.03</v>
      </c>
      <c r="F8" s="86" t="s">
        <v>225</v>
      </c>
      <c r="G8" s="87">
        <v>200</v>
      </c>
      <c r="H8" s="86" t="s">
        <v>224</v>
      </c>
      <c r="I8" s="86">
        <v>4.0999999999999996</v>
      </c>
      <c r="J8" s="86">
        <v>0.1</v>
      </c>
      <c r="K8" s="86">
        <v>539</v>
      </c>
      <c r="L8" s="86">
        <v>22</v>
      </c>
      <c r="M8" s="88">
        <f>I8*$M$2</f>
        <v>4.9067285536310834</v>
      </c>
      <c r="N8" s="86"/>
      <c r="O8" s="89">
        <v>562.03564727954972</v>
      </c>
      <c r="P8" s="90">
        <v>42.551594746716695</v>
      </c>
      <c r="Q8" s="86">
        <v>73.41</v>
      </c>
    </row>
    <row r="9" spans="1:17" x14ac:dyDescent="0.15">
      <c r="A9" s="4" t="s">
        <v>226</v>
      </c>
      <c r="B9" s="4">
        <v>0.94</v>
      </c>
      <c r="C9" s="4">
        <v>1.03</v>
      </c>
      <c r="F9" s="86" t="s">
        <v>227</v>
      </c>
      <c r="G9" s="87">
        <v>100</v>
      </c>
      <c r="H9" s="86" t="s">
        <v>224</v>
      </c>
      <c r="I9" s="86">
        <v>2.86</v>
      </c>
      <c r="J9" s="86">
        <v>0.15</v>
      </c>
      <c r="K9" s="86">
        <v>160</v>
      </c>
      <c r="L9" s="86">
        <v>6</v>
      </c>
      <c r="M9" s="86">
        <v>3.45</v>
      </c>
      <c r="N9" s="87">
        <v>0.19</v>
      </c>
      <c r="O9" s="89">
        <v>163.11444652908068</v>
      </c>
      <c r="P9" s="90">
        <v>14.183864915572233</v>
      </c>
      <c r="Q9" s="86">
        <v>74.36</v>
      </c>
    </row>
    <row r="10" spans="1:17" x14ac:dyDescent="0.15">
      <c r="A10" s="4" t="s">
        <v>62</v>
      </c>
      <c r="B10" s="4">
        <v>0.08</v>
      </c>
      <c r="C10" s="4">
        <v>7.0000000000000007E-2</v>
      </c>
      <c r="F10" s="86" t="s">
        <v>228</v>
      </c>
      <c r="G10" s="87">
        <v>75</v>
      </c>
      <c r="H10" s="86" t="s">
        <v>224</v>
      </c>
      <c r="I10" s="86">
        <v>2.19</v>
      </c>
      <c r="J10" s="86">
        <v>0.05</v>
      </c>
      <c r="K10" s="86">
        <v>67</v>
      </c>
      <c r="L10" s="86">
        <v>4</v>
      </c>
      <c r="M10" s="86">
        <v>2.48</v>
      </c>
      <c r="N10" s="87">
        <v>0.19</v>
      </c>
      <c r="O10" s="91">
        <v>150</v>
      </c>
      <c r="P10" s="90">
        <v>25</v>
      </c>
      <c r="Q10" s="86">
        <v>74.87</v>
      </c>
    </row>
    <row r="11" spans="1:17" x14ac:dyDescent="0.15">
      <c r="A11" s="4" t="s">
        <v>66</v>
      </c>
      <c r="B11" s="4">
        <v>0.54</v>
      </c>
      <c r="C11" s="4">
        <v>0.59</v>
      </c>
      <c r="F11" s="86" t="s">
        <v>229</v>
      </c>
      <c r="G11" s="87">
        <v>50</v>
      </c>
      <c r="H11" s="86" t="s">
        <v>224</v>
      </c>
      <c r="I11" s="86">
        <v>1.85</v>
      </c>
      <c r="J11" s="86">
        <v>0.01</v>
      </c>
      <c r="K11" s="86">
        <v>52</v>
      </c>
      <c r="L11" s="86">
        <v>3</v>
      </c>
      <c r="M11" s="86">
        <v>2.2599999999999998</v>
      </c>
      <c r="N11" s="87">
        <v>0.11</v>
      </c>
      <c r="O11" s="89">
        <v>63.827392120075046</v>
      </c>
      <c r="P11" s="90">
        <v>6.2054409005628521</v>
      </c>
      <c r="Q11" s="86">
        <v>75.150000000000006</v>
      </c>
    </row>
    <row r="12" spans="1:17" x14ac:dyDescent="0.15">
      <c r="A12" s="4" t="s">
        <v>68</v>
      </c>
      <c r="B12" s="4">
        <v>4.72</v>
      </c>
      <c r="C12" s="4">
        <v>4.68</v>
      </c>
      <c r="F12" s="86" t="s">
        <v>230</v>
      </c>
      <c r="G12" s="87">
        <v>25</v>
      </c>
      <c r="H12" s="86" t="s">
        <v>224</v>
      </c>
      <c r="I12" s="86">
        <v>1.32</v>
      </c>
      <c r="J12" s="86">
        <v>0.12</v>
      </c>
      <c r="K12" s="86">
        <v>29</v>
      </c>
      <c r="L12" s="86">
        <v>1</v>
      </c>
      <c r="M12" s="86">
        <v>1.69</v>
      </c>
      <c r="N12" s="87">
        <v>0.18</v>
      </c>
      <c r="O12" s="89">
        <v>33.686679174484055</v>
      </c>
      <c r="P12" s="90">
        <v>5.3189493433395869</v>
      </c>
      <c r="Q12" s="86">
        <v>74.540000000000006</v>
      </c>
    </row>
    <row r="13" spans="1:17" x14ac:dyDescent="0.15">
      <c r="A13" s="4" t="s">
        <v>67</v>
      </c>
      <c r="B13" s="4">
        <v>4.17</v>
      </c>
      <c r="C13" s="4">
        <v>4.07</v>
      </c>
      <c r="F13" s="4" t="s">
        <v>231</v>
      </c>
      <c r="G13" s="92">
        <v>200</v>
      </c>
      <c r="H13" s="4" t="s">
        <v>49</v>
      </c>
      <c r="I13" s="4">
        <v>5.13</v>
      </c>
      <c r="J13" s="4">
        <v>0.09</v>
      </c>
      <c r="K13" s="4">
        <v>49</v>
      </c>
      <c r="L13" s="4">
        <v>4</v>
      </c>
    </row>
    <row r="14" spans="1:17" x14ac:dyDescent="0.15">
      <c r="A14" s="4" t="s">
        <v>232</v>
      </c>
      <c r="B14" s="4">
        <v>0.01</v>
      </c>
      <c r="C14" s="4">
        <v>0.03</v>
      </c>
      <c r="F14" s="4" t="s">
        <v>233</v>
      </c>
      <c r="G14" s="92">
        <v>200</v>
      </c>
      <c r="H14" s="4" t="s">
        <v>49</v>
      </c>
      <c r="I14" s="4">
        <v>4.83</v>
      </c>
      <c r="J14" s="4">
        <v>0.12</v>
      </c>
      <c r="K14" s="4">
        <v>18</v>
      </c>
      <c r="L14" s="4">
        <v>1</v>
      </c>
    </row>
    <row r="15" spans="1:17" x14ac:dyDescent="0.15">
      <c r="A15" s="4" t="s">
        <v>65</v>
      </c>
      <c r="B15" s="4">
        <v>7.0000000000000007E-2</v>
      </c>
      <c r="C15" s="4">
        <v>0.05</v>
      </c>
      <c r="F15" s="4" t="s">
        <v>234</v>
      </c>
      <c r="G15" s="92">
        <v>200</v>
      </c>
      <c r="H15" s="4" t="s">
        <v>49</v>
      </c>
      <c r="I15" s="4">
        <v>5.09</v>
      </c>
      <c r="J15" s="4">
        <v>0.18</v>
      </c>
      <c r="K15" s="4">
        <v>62</v>
      </c>
      <c r="L15" s="4">
        <v>2</v>
      </c>
    </row>
    <row r="16" spans="1:17" x14ac:dyDescent="0.15">
      <c r="A16" s="4" t="s">
        <v>71</v>
      </c>
      <c r="B16" s="4">
        <v>0.06</v>
      </c>
      <c r="C16" s="4">
        <v>7.0000000000000007E-2</v>
      </c>
      <c r="F16" s="4" t="s">
        <v>235</v>
      </c>
      <c r="G16" s="92">
        <v>200</v>
      </c>
      <c r="H16" s="4" t="s">
        <v>49</v>
      </c>
      <c r="I16" s="4">
        <v>4.78</v>
      </c>
      <c r="J16" s="4">
        <v>0.11</v>
      </c>
      <c r="K16" s="4">
        <v>23</v>
      </c>
      <c r="L16" s="4">
        <v>1</v>
      </c>
    </row>
    <row r="17" spans="1:24" x14ac:dyDescent="0.15">
      <c r="A17" s="4" t="s">
        <v>236</v>
      </c>
      <c r="B17" s="85" t="s">
        <v>237</v>
      </c>
      <c r="C17" s="85">
        <v>0.27</v>
      </c>
      <c r="F17" s="4" t="s">
        <v>238</v>
      </c>
      <c r="G17" s="92">
        <v>150</v>
      </c>
      <c r="H17" s="4" t="s">
        <v>49</v>
      </c>
      <c r="I17" s="4">
        <v>4.67</v>
      </c>
      <c r="J17" s="4">
        <v>0.1</v>
      </c>
      <c r="K17" s="4">
        <v>5</v>
      </c>
      <c r="L17" s="4">
        <v>1</v>
      </c>
    </row>
    <row r="18" spans="1:24" x14ac:dyDescent="0.15">
      <c r="A18" s="4" t="s">
        <v>239</v>
      </c>
      <c r="B18" s="85">
        <v>0.17</v>
      </c>
      <c r="C18" s="85" t="s">
        <v>237</v>
      </c>
      <c r="F18" s="4" t="s">
        <v>240</v>
      </c>
      <c r="G18" s="92">
        <v>100</v>
      </c>
      <c r="H18" s="4" t="s">
        <v>49</v>
      </c>
      <c r="I18" s="4">
        <v>3.06</v>
      </c>
      <c r="J18" s="4">
        <v>0.05</v>
      </c>
      <c r="K18" s="4" t="s">
        <v>241</v>
      </c>
    </row>
    <row r="19" spans="1:24" x14ac:dyDescent="0.15">
      <c r="A19" s="4" t="s">
        <v>50</v>
      </c>
      <c r="B19" s="85" t="s">
        <v>241</v>
      </c>
      <c r="C19" s="85" t="s">
        <v>237</v>
      </c>
      <c r="F19" s="4" t="s">
        <v>242</v>
      </c>
      <c r="G19" s="92">
        <v>75</v>
      </c>
      <c r="H19" s="4" t="s">
        <v>49</v>
      </c>
      <c r="I19" s="4">
        <v>2.96</v>
      </c>
      <c r="J19" s="4">
        <v>0.08</v>
      </c>
      <c r="K19" s="4">
        <v>41</v>
      </c>
      <c r="L19" s="4">
        <v>6</v>
      </c>
    </row>
    <row r="20" spans="1:24" x14ac:dyDescent="0.15">
      <c r="A20" s="4" t="s">
        <v>243</v>
      </c>
      <c r="B20" s="85">
        <v>98.81</v>
      </c>
      <c r="C20" s="85">
        <v>99.65</v>
      </c>
      <c r="F20" s="4" t="s">
        <v>244</v>
      </c>
      <c r="G20" s="92">
        <v>50</v>
      </c>
      <c r="H20" s="4" t="s">
        <v>49</v>
      </c>
      <c r="I20" s="4">
        <v>1.85</v>
      </c>
      <c r="J20" s="4">
        <v>0.04</v>
      </c>
      <c r="K20" s="4">
        <v>30</v>
      </c>
      <c r="L20" s="4">
        <v>6</v>
      </c>
    </row>
    <row r="21" spans="1:24" x14ac:dyDescent="0.15">
      <c r="A21" s="4" t="s">
        <v>245</v>
      </c>
      <c r="F21" s="4" t="s">
        <v>246</v>
      </c>
      <c r="G21" s="92">
        <v>25</v>
      </c>
      <c r="H21" s="4" t="s">
        <v>49</v>
      </c>
      <c r="I21" s="4">
        <v>1.53</v>
      </c>
      <c r="J21" s="4">
        <v>0.01</v>
      </c>
      <c r="K21" s="4">
        <v>7</v>
      </c>
      <c r="L21" s="4">
        <v>1</v>
      </c>
    </row>
    <row r="22" spans="1:24" x14ac:dyDescent="0.15">
      <c r="A22" s="4" t="s">
        <v>247</v>
      </c>
      <c r="F22" s="4" t="s">
        <v>248</v>
      </c>
      <c r="G22" s="4" t="s">
        <v>249</v>
      </c>
      <c r="H22" s="4" t="s">
        <v>250</v>
      </c>
      <c r="I22" s="4" t="s">
        <v>251</v>
      </c>
      <c r="J22" s="4" t="s">
        <v>252</v>
      </c>
      <c r="K22" s="4" t="s">
        <v>253</v>
      </c>
      <c r="L22" s="4" t="s">
        <v>254</v>
      </c>
      <c r="M22" s="4" t="s">
        <v>255</v>
      </c>
      <c r="N22" s="4" t="s">
        <v>256</v>
      </c>
      <c r="O22" s="4" t="s">
        <v>257</v>
      </c>
      <c r="P22" s="4" t="s">
        <v>258</v>
      </c>
      <c r="Q22" s="4" t="s">
        <v>253</v>
      </c>
      <c r="R22" s="4" t="s">
        <v>259</v>
      </c>
      <c r="S22" s="4" t="s">
        <v>260</v>
      </c>
      <c r="T22" s="4" t="s">
        <v>261</v>
      </c>
      <c r="U22" s="4" t="s">
        <v>262</v>
      </c>
      <c r="V22" s="4" t="s">
        <v>253</v>
      </c>
      <c r="W22" s="4" t="s">
        <v>263</v>
      </c>
      <c r="X22" s="4" t="s">
        <v>264</v>
      </c>
    </row>
    <row r="23" spans="1:24" x14ac:dyDescent="0.15">
      <c r="F23" s="4" t="s">
        <v>265</v>
      </c>
    </row>
    <row r="24" spans="1:24" ht="12.75" customHeight="1" x14ac:dyDescent="0.15">
      <c r="F24" s="170" t="s">
        <v>266</v>
      </c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</row>
    <row r="25" spans="1:24" x14ac:dyDescent="0.15"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</row>
    <row r="26" spans="1:24" x14ac:dyDescent="0.15"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</row>
    <row r="27" spans="1:24" x14ac:dyDescent="0.15"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</row>
    <row r="28" spans="1:24" x14ac:dyDescent="0.15">
      <c r="A28" s="166" t="s">
        <v>498</v>
      </c>
      <c r="B28" s="168" t="s">
        <v>499</v>
      </c>
      <c r="C28" s="168" t="s">
        <v>500</v>
      </c>
      <c r="D28" s="167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</row>
    <row r="29" spans="1:24" x14ac:dyDescent="0.15">
      <c r="A29" s="165" t="s">
        <v>48</v>
      </c>
      <c r="B29" s="169">
        <v>80.414455870719848</v>
      </c>
      <c r="C29" s="169">
        <v>73.597021316205897</v>
      </c>
      <c r="D29" s="167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</row>
    <row r="30" spans="1:24" x14ac:dyDescent="0.15">
      <c r="A30" s="165" t="s">
        <v>63</v>
      </c>
      <c r="B30" s="169">
        <v>11.372417222285003</v>
      </c>
      <c r="C30" s="169">
        <v>15.612417388066646</v>
      </c>
      <c r="D30" s="167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</row>
    <row r="31" spans="1:24" x14ac:dyDescent="0.15">
      <c r="A31" s="165" t="s">
        <v>67</v>
      </c>
      <c r="B31" s="169">
        <v>6.9131269069951395</v>
      </c>
      <c r="C31" s="169">
        <v>9.4905612957274492</v>
      </c>
      <c r="D31" s="167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</row>
    <row r="32" spans="1:24" x14ac:dyDescent="0.15">
      <c r="A32" s="165" t="s">
        <v>49</v>
      </c>
      <c r="B32" s="169">
        <v>0.3</v>
      </c>
      <c r="C32" s="169">
        <v>0.3</v>
      </c>
      <c r="D32" s="167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</row>
    <row r="33" spans="1:4" x14ac:dyDescent="0.15">
      <c r="A33" s="165" t="s">
        <v>50</v>
      </c>
      <c r="B33" s="169">
        <v>1</v>
      </c>
      <c r="C33" s="169">
        <v>1</v>
      </c>
      <c r="D33" s="167"/>
    </row>
    <row r="34" spans="1:4" x14ac:dyDescent="0.15">
      <c r="A34" s="165" t="s">
        <v>69</v>
      </c>
      <c r="B34" s="169">
        <v>100</v>
      </c>
      <c r="C34" s="169">
        <v>99.999999999999986</v>
      </c>
      <c r="D34" s="167"/>
    </row>
    <row r="35" spans="1:4" x14ac:dyDescent="0.15">
      <c r="D35" s="167"/>
    </row>
    <row r="36" spans="1:4" x14ac:dyDescent="0.15">
      <c r="D36" s="167"/>
    </row>
    <row r="37" spans="1:4" x14ac:dyDescent="0.15">
      <c r="A37" s="7" t="s">
        <v>629</v>
      </c>
      <c r="B37" s="7" t="s">
        <v>630</v>
      </c>
    </row>
    <row r="38" spans="1:4" x14ac:dyDescent="0.15">
      <c r="A38" s="7" t="s">
        <v>631</v>
      </c>
      <c r="B38" s="4" t="s">
        <v>632</v>
      </c>
    </row>
    <row r="39" spans="1:4" x14ac:dyDescent="0.15">
      <c r="A39" s="7"/>
    </row>
    <row r="40" spans="1:4" x14ac:dyDescent="0.15">
      <c r="A40" s="7" t="s">
        <v>48</v>
      </c>
      <c r="B40" s="4">
        <v>58.12</v>
      </c>
    </row>
    <row r="41" spans="1:4" x14ac:dyDescent="0.15">
      <c r="A41" s="7" t="s">
        <v>62</v>
      </c>
      <c r="B41" s="4">
        <v>1</v>
      </c>
    </row>
    <row r="42" spans="1:4" x14ac:dyDescent="0.15">
      <c r="A42" s="7" t="s">
        <v>63</v>
      </c>
      <c r="B42" s="4">
        <v>16.809999999999999</v>
      </c>
    </row>
    <row r="43" spans="1:4" x14ac:dyDescent="0.15">
      <c r="A43" s="7" t="s">
        <v>226</v>
      </c>
      <c r="B43" s="4">
        <v>4.46</v>
      </c>
    </row>
    <row r="44" spans="1:4" x14ac:dyDescent="0.15">
      <c r="A44" s="7" t="s">
        <v>65</v>
      </c>
      <c r="B44" s="4">
        <v>0.15</v>
      </c>
    </row>
    <row r="45" spans="1:4" x14ac:dyDescent="0.15">
      <c r="A45" s="7" t="s">
        <v>51</v>
      </c>
      <c r="B45" s="4">
        <v>3.44</v>
      </c>
    </row>
    <row r="46" spans="1:4" x14ac:dyDescent="0.15">
      <c r="A46" s="7" t="s">
        <v>66</v>
      </c>
      <c r="B46" s="4">
        <v>6.89</v>
      </c>
    </row>
    <row r="47" spans="1:4" x14ac:dyDescent="0.15">
      <c r="A47" s="7" t="s">
        <v>67</v>
      </c>
      <c r="B47" s="4">
        <v>3.81</v>
      </c>
    </row>
    <row r="48" spans="1:4" x14ac:dyDescent="0.15">
      <c r="A48" s="7" t="s">
        <v>68</v>
      </c>
      <c r="B48" s="4">
        <v>1.2</v>
      </c>
    </row>
    <row r="49" spans="1:2" x14ac:dyDescent="0.15">
      <c r="A49" s="7" t="s">
        <v>232</v>
      </c>
      <c r="B49" s="4">
        <v>0.31</v>
      </c>
    </row>
    <row r="50" spans="1:2" x14ac:dyDescent="0.15">
      <c r="A50" s="7" t="s">
        <v>633</v>
      </c>
      <c r="B50" s="4">
        <v>3.82</v>
      </c>
    </row>
    <row r="51" spans="1:2" x14ac:dyDescent="0.15">
      <c r="A51" s="7"/>
      <c r="B51" s="4">
        <v>100.00999999999999</v>
      </c>
    </row>
    <row r="52" spans="1:2" x14ac:dyDescent="0.15">
      <c r="A52" s="7"/>
    </row>
    <row r="53" spans="1:2" x14ac:dyDescent="0.15">
      <c r="A53" s="7" t="s">
        <v>634</v>
      </c>
      <c r="B53" s="4">
        <v>1.71</v>
      </c>
    </row>
    <row r="54" spans="1:2" x14ac:dyDescent="0.15">
      <c r="A54" s="7" t="s">
        <v>635</v>
      </c>
      <c r="B54" s="4">
        <v>2.1</v>
      </c>
    </row>
    <row r="55" spans="1:2" x14ac:dyDescent="0.15">
      <c r="A55" s="7" t="s">
        <v>636</v>
      </c>
      <c r="B55" s="4">
        <v>3.81</v>
      </c>
    </row>
  </sheetData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C66FE-D125-4477-BC3C-5F2F63AF3C9D}">
  <dimension ref="A1:BT59"/>
  <sheetViews>
    <sheetView workbookViewId="0">
      <pane xSplit="16" ySplit="1" topLeftCell="BG26" activePane="bottomRight" state="frozen"/>
      <selection pane="topRight" activeCell="P1" sqref="P1"/>
      <selection pane="bottomLeft" activeCell="A2" sqref="A2"/>
      <selection pane="bottomRight" activeCell="BI56" sqref="BI56"/>
    </sheetView>
  </sheetViews>
  <sheetFormatPr baseColWidth="10" defaultColWidth="8.83203125" defaultRowHeight="15" x14ac:dyDescent="0.2"/>
  <cols>
    <col min="1" max="1" width="15.5" bestFit="1" customWidth="1"/>
    <col min="2" max="2" width="21.5" customWidth="1"/>
    <col min="3" max="3" width="16.5" bestFit="1" customWidth="1"/>
    <col min="4" max="4" width="10.5" customWidth="1"/>
    <col min="5" max="5" width="10.5" style="173" customWidth="1"/>
    <col min="6" max="6" width="13.6640625" style="16" customWidth="1"/>
    <col min="7" max="8" width="9.1640625" style="16"/>
    <col min="9" max="16" width="0" style="16" hidden="1" customWidth="1"/>
    <col min="17" max="18" width="9.1640625" style="16"/>
    <col min="19" max="20" width="0" style="16" hidden="1" customWidth="1"/>
    <col min="21" max="23" width="9.1640625" style="16"/>
    <col min="37" max="48" width="0" hidden="1" customWidth="1"/>
    <col min="60" max="60" width="10.83203125" bestFit="1" customWidth="1"/>
    <col min="62" max="62" width="19.5" bestFit="1" customWidth="1"/>
    <col min="63" max="63" width="16.6640625" style="11" bestFit="1" customWidth="1"/>
    <col min="64" max="72" width="9.1640625" style="11"/>
  </cols>
  <sheetData>
    <row r="1" spans="1:72" x14ac:dyDescent="0.2">
      <c r="A1" t="s">
        <v>1</v>
      </c>
      <c r="C1" t="s">
        <v>2</v>
      </c>
      <c r="D1" t="s">
        <v>3</v>
      </c>
      <c r="E1" s="173" t="s">
        <v>4</v>
      </c>
      <c r="F1" s="16" t="s">
        <v>0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  <c r="O1" s="16" t="s">
        <v>13</v>
      </c>
      <c r="P1" s="16" t="s">
        <v>14</v>
      </c>
      <c r="Q1" s="16" t="s">
        <v>269</v>
      </c>
      <c r="R1" s="16" t="s">
        <v>270</v>
      </c>
      <c r="S1" s="16" t="s">
        <v>501</v>
      </c>
      <c r="T1" s="16" t="s">
        <v>502</v>
      </c>
      <c r="U1" s="16" t="s">
        <v>15</v>
      </c>
      <c r="V1" s="16" t="s">
        <v>16</v>
      </c>
      <c r="W1" s="16" t="s">
        <v>17</v>
      </c>
      <c r="X1" t="s">
        <v>18</v>
      </c>
      <c r="Y1" t="s">
        <v>503</v>
      </c>
      <c r="Z1" t="s">
        <v>19</v>
      </c>
      <c r="AA1" t="s">
        <v>504</v>
      </c>
      <c r="AB1" t="s">
        <v>20</v>
      </c>
      <c r="AC1" t="s">
        <v>21</v>
      </c>
      <c r="AD1" t="s">
        <v>22</v>
      </c>
      <c r="AE1" t="s">
        <v>23</v>
      </c>
      <c r="AF1" t="s">
        <v>505</v>
      </c>
      <c r="AG1" t="s">
        <v>24</v>
      </c>
      <c r="AH1" t="s">
        <v>25</v>
      </c>
      <c r="AI1" t="s">
        <v>506</v>
      </c>
      <c r="AJ1" t="s">
        <v>26</v>
      </c>
      <c r="AK1" t="s">
        <v>27</v>
      </c>
      <c r="AL1" t="s">
        <v>507</v>
      </c>
      <c r="AM1" t="s">
        <v>28</v>
      </c>
      <c r="AN1" t="s">
        <v>508</v>
      </c>
      <c r="AO1" t="s">
        <v>29</v>
      </c>
      <c r="AP1" t="s">
        <v>30</v>
      </c>
      <c r="AQ1" t="s">
        <v>22</v>
      </c>
      <c r="AR1" t="s">
        <v>32</v>
      </c>
      <c r="AS1" t="s">
        <v>509</v>
      </c>
      <c r="AT1" t="s">
        <v>36</v>
      </c>
      <c r="AU1" t="s">
        <v>38</v>
      </c>
      <c r="AV1" t="s">
        <v>39</v>
      </c>
      <c r="AX1" s="174" t="s">
        <v>510</v>
      </c>
      <c r="AY1" s="175" t="s">
        <v>511</v>
      </c>
      <c r="AZ1" s="174" t="s">
        <v>512</v>
      </c>
      <c r="BA1" s="176" t="s">
        <v>513</v>
      </c>
      <c r="BB1" s="176"/>
      <c r="BC1" s="176" t="s">
        <v>110</v>
      </c>
      <c r="BD1" s="176" t="s">
        <v>111</v>
      </c>
      <c r="BE1" s="176" t="s">
        <v>514</v>
      </c>
      <c r="BF1" s="176" t="s">
        <v>515</v>
      </c>
      <c r="BG1" s="176" t="s">
        <v>516</v>
      </c>
      <c r="BH1" s="176" t="s">
        <v>277</v>
      </c>
      <c r="BI1" s="176" t="s">
        <v>109</v>
      </c>
      <c r="BK1" s="177" t="s">
        <v>48</v>
      </c>
      <c r="BL1" s="177" t="s">
        <v>110</v>
      </c>
      <c r="BM1" s="177"/>
      <c r="BN1" s="177" t="s">
        <v>111</v>
      </c>
      <c r="BO1" s="177"/>
      <c r="BP1" s="177" t="s">
        <v>51</v>
      </c>
      <c r="BQ1" s="177" t="s">
        <v>278</v>
      </c>
      <c r="BR1" s="177" t="s">
        <v>71</v>
      </c>
      <c r="BS1" s="177" t="s">
        <v>517</v>
      </c>
      <c r="BT1" s="177" t="s">
        <v>518</v>
      </c>
    </row>
    <row r="2" spans="1:72" x14ac:dyDescent="0.2">
      <c r="BC2" s="178">
        <v>10</v>
      </c>
      <c r="BD2" s="178">
        <v>22000</v>
      </c>
    </row>
    <row r="3" spans="1:72" x14ac:dyDescent="0.2">
      <c r="A3" t="s">
        <v>519</v>
      </c>
      <c r="C3" t="s">
        <v>520</v>
      </c>
      <c r="D3" s="1">
        <v>45678</v>
      </c>
      <c r="E3" s="173">
        <v>0.64930555555555558</v>
      </c>
      <c r="F3" s="16" t="s">
        <v>521</v>
      </c>
      <c r="G3" s="16">
        <v>557</v>
      </c>
      <c r="H3" s="16">
        <v>-1654</v>
      </c>
      <c r="I3" s="16">
        <v>400</v>
      </c>
      <c r="J3" s="16">
        <v>36</v>
      </c>
      <c r="K3" s="16">
        <v>2001</v>
      </c>
      <c r="L3" s="16">
        <v>40</v>
      </c>
      <c r="M3" s="16">
        <v>20</v>
      </c>
      <c r="N3" s="16">
        <v>150</v>
      </c>
      <c r="O3" s="16">
        <v>80</v>
      </c>
      <c r="P3" s="16">
        <v>400</v>
      </c>
      <c r="Q3" s="16">
        <v>4.91</v>
      </c>
      <c r="R3" s="16">
        <v>4.9000000000000004</v>
      </c>
      <c r="S3" s="16">
        <v>180</v>
      </c>
      <c r="T3" s="16" t="s">
        <v>522</v>
      </c>
      <c r="U3" s="16">
        <v>0</v>
      </c>
      <c r="V3" s="16">
        <v>3</v>
      </c>
      <c r="W3" s="16">
        <v>-8</v>
      </c>
      <c r="X3" s="179">
        <v>2.7121476703610599E-2</v>
      </c>
      <c r="Y3" s="179">
        <v>3.13354771332688E-4</v>
      </c>
      <c r="Z3" s="179">
        <v>6.1703897806998998E-3</v>
      </c>
      <c r="AA3" s="15">
        <v>0</v>
      </c>
      <c r="AB3" s="179">
        <v>1.7635516454189399E-6</v>
      </c>
      <c r="AC3" s="179">
        <v>7.85932652850224E-4</v>
      </c>
      <c r="AD3" s="15">
        <v>0</v>
      </c>
      <c r="AE3" s="179">
        <v>4.4516715138131498E-2</v>
      </c>
      <c r="AF3" s="179">
        <v>2.0484100574130502E-2</v>
      </c>
      <c r="AG3" s="3">
        <v>1235.21051982276</v>
      </c>
      <c r="AH3" s="180">
        <v>280.96072822207498</v>
      </c>
      <c r="AI3" s="180">
        <v>0</v>
      </c>
      <c r="AJ3" s="3">
        <v>45575.777170718997</v>
      </c>
      <c r="AK3" s="12">
        <v>1.35606424100338E-2</v>
      </c>
      <c r="AL3" s="12">
        <v>4.5058453773393799E-2</v>
      </c>
      <c r="AM3" s="12">
        <v>2.0834684586568401E-2</v>
      </c>
      <c r="AN3" s="12" t="s">
        <v>421</v>
      </c>
      <c r="AO3" s="12">
        <v>0.40839436017013298</v>
      </c>
      <c r="AP3" s="12">
        <v>6.17645091300651E-2</v>
      </c>
      <c r="AQ3" s="12" t="s">
        <v>421</v>
      </c>
      <c r="AR3" s="12">
        <v>0.14785992735241699</v>
      </c>
      <c r="AS3" s="12">
        <v>1.71827177421538E-2</v>
      </c>
      <c r="AT3">
        <v>10</v>
      </c>
      <c r="AU3">
        <v>192218</v>
      </c>
      <c r="AV3">
        <v>975920</v>
      </c>
      <c r="AX3" s="129">
        <v>39</v>
      </c>
      <c r="AY3" s="139">
        <v>0.1</v>
      </c>
      <c r="AZ3" s="138">
        <f>(AG3-AX3)/AJ3</f>
        <v>2.6246629110502316E-2</v>
      </c>
      <c r="BA3" s="138">
        <f t="shared" ref="BA3:BA8" si="0">(AH3-AY3)/AJ3*BK3</f>
        <v>0.45356000227299265</v>
      </c>
      <c r="BB3" s="138"/>
      <c r="BC3" s="139">
        <f>AZ3*$BC$2</f>
        <v>0.26246629110502318</v>
      </c>
      <c r="BD3" s="135">
        <f t="shared" ref="BD3:BD8" si="1">BA3*$BD$2</f>
        <v>9978.3200500058374</v>
      </c>
      <c r="BE3" s="138">
        <f t="shared" ref="BE3:BE8" si="2">AC3/AC$8/$BK$8*$BK3*BP$8</f>
        <v>5.0273709530113987E-3</v>
      </c>
      <c r="BF3" s="135">
        <f t="shared" ref="BF3:BF8" si="3">Y3/Y$8/$BK$8*$BK3*BS$8</f>
        <v>3.408745831046299</v>
      </c>
      <c r="BG3" s="135">
        <f t="shared" ref="BG3:BG8" si="4">AA3/AA$8/$BK$8*$BK3*BT$8</f>
        <v>0</v>
      </c>
      <c r="BH3" s="135">
        <f t="shared" ref="BH3:BH8" si="5">AB3/AB$8/$BK$8*$BK3*BQ$8</f>
        <v>1.2320510623222032</v>
      </c>
      <c r="BI3" s="58">
        <f t="shared" ref="BI3:BI8" si="6">AD3/AD$8/$BK$8*$BK3*BR$8</f>
        <v>0</v>
      </c>
      <c r="BK3" s="11">
        <v>73.599999999999994</v>
      </c>
      <c r="BL3" s="11">
        <v>0.3</v>
      </c>
      <c r="BN3" s="11">
        <v>10380</v>
      </c>
    </row>
    <row r="4" spans="1:72" x14ac:dyDescent="0.2">
      <c r="A4" t="s">
        <v>523</v>
      </c>
      <c r="C4" t="s">
        <v>524</v>
      </c>
      <c r="D4" s="1">
        <v>45678</v>
      </c>
      <c r="E4" s="173">
        <v>0.65694444444444444</v>
      </c>
      <c r="F4" s="16" t="s">
        <v>521</v>
      </c>
      <c r="G4" s="16">
        <v>-1052</v>
      </c>
      <c r="H4" s="16">
        <v>4248</v>
      </c>
      <c r="I4" s="16">
        <v>400</v>
      </c>
      <c r="J4" s="16">
        <v>36</v>
      </c>
      <c r="K4" s="16">
        <v>2001</v>
      </c>
      <c r="L4" s="16">
        <v>40</v>
      </c>
      <c r="M4" s="16">
        <v>20</v>
      </c>
      <c r="N4" s="16">
        <v>150</v>
      </c>
      <c r="O4" s="16">
        <v>80</v>
      </c>
      <c r="P4" s="16">
        <v>400</v>
      </c>
      <c r="Q4" s="16">
        <v>4.9000000000000004</v>
      </c>
      <c r="R4" s="16">
        <v>4.9000000000000004</v>
      </c>
      <c r="S4" s="16">
        <v>180</v>
      </c>
      <c r="T4" s="16" t="s">
        <v>522</v>
      </c>
      <c r="U4" s="16">
        <v>-15</v>
      </c>
      <c r="V4" s="16">
        <v>-7</v>
      </c>
      <c r="W4" s="16">
        <v>-10</v>
      </c>
      <c r="X4" s="179">
        <v>0.45399297018578399</v>
      </c>
      <c r="Y4" s="179">
        <v>3.2115237005368499E-3</v>
      </c>
      <c r="Z4" s="179">
        <v>2.7963160333713299E-4</v>
      </c>
      <c r="AA4" s="15">
        <v>1.00637703901015E-6</v>
      </c>
      <c r="AB4" s="179">
        <v>3.5879609224781798E-4</v>
      </c>
      <c r="AC4" s="179">
        <v>3.4049229783433099E-3</v>
      </c>
      <c r="AD4" s="15">
        <v>1.6132796473331299E-5</v>
      </c>
      <c r="AE4" s="179">
        <v>1.9711832260448901E-2</v>
      </c>
      <c r="AF4" s="179">
        <v>2.1714500591581899E-2</v>
      </c>
      <c r="AG4" s="3">
        <v>20929.968281502399</v>
      </c>
      <c r="AH4" s="180">
        <v>12.880828623545201</v>
      </c>
      <c r="AI4" s="180">
        <v>4.4802866890680998E-2</v>
      </c>
      <c r="AJ4" s="3">
        <v>46178.180347864698</v>
      </c>
      <c r="AK4" s="12">
        <v>1.21873856014766E-2</v>
      </c>
      <c r="AL4" s="12">
        <v>1.81708877968032E-2</v>
      </c>
      <c r="AM4" s="12">
        <v>4.76314798184359E-2</v>
      </c>
      <c r="AN4" s="12">
        <v>0.66192543430669104</v>
      </c>
      <c r="AO4" s="12">
        <v>3.90528805589615E-2</v>
      </c>
      <c r="AP4" s="12">
        <v>1.6610670675629501E-2</v>
      </c>
      <c r="AQ4" s="12">
        <v>0.14777658803069199</v>
      </c>
      <c r="AR4" s="12">
        <v>0.11733889852444</v>
      </c>
      <c r="AS4" s="12">
        <v>2.7913864129581599E-2</v>
      </c>
      <c r="AT4">
        <v>10</v>
      </c>
      <c r="AU4">
        <v>192218</v>
      </c>
      <c r="AV4">
        <v>975920</v>
      </c>
      <c r="AX4" s="129">
        <v>39</v>
      </c>
      <c r="AY4" s="139">
        <v>0.1</v>
      </c>
      <c r="AZ4" s="138">
        <f t="shared" ref="AZ4:AZ8" si="7">(AG4-AX4)/AJ4</f>
        <v>0.45239912279194883</v>
      </c>
      <c r="BA4" s="138">
        <f t="shared" si="0"/>
        <v>2.0337208616353103E-2</v>
      </c>
      <c r="BB4" s="138"/>
      <c r="BC4" s="139">
        <f t="shared" ref="BC4:BC8" si="8">AZ4*$BC$2</f>
        <v>4.5239912279194883</v>
      </c>
      <c r="BD4" s="135">
        <f t="shared" si="1"/>
        <v>447.41858955976829</v>
      </c>
      <c r="BE4" s="138">
        <f t="shared" si="2"/>
        <v>2.1744740267920299E-2</v>
      </c>
      <c r="BF4" s="135">
        <f t="shared" si="3"/>
        <v>34.878738793303071</v>
      </c>
      <c r="BG4" s="135">
        <f t="shared" si="4"/>
        <v>2.0894275057004159</v>
      </c>
      <c r="BH4" s="135">
        <f t="shared" si="5"/>
        <v>250.25315574724215</v>
      </c>
      <c r="BI4" s="58">
        <f t="shared" si="6"/>
        <v>47.314024842654995</v>
      </c>
      <c r="BK4" s="11">
        <v>73.48</v>
      </c>
      <c r="BL4" s="11">
        <v>4.7990198780635716</v>
      </c>
      <c r="BN4" s="11">
        <v>557.60318949343343</v>
      </c>
    </row>
    <row r="5" spans="1:72" x14ac:dyDescent="0.2">
      <c r="A5" t="s">
        <v>525</v>
      </c>
      <c r="C5" t="s">
        <v>526</v>
      </c>
      <c r="D5" s="1">
        <v>45678</v>
      </c>
      <c r="E5" s="173">
        <v>0.6645833333333333</v>
      </c>
      <c r="F5" s="16" t="s">
        <v>521</v>
      </c>
      <c r="G5" s="16">
        <v>4192</v>
      </c>
      <c r="H5" s="16">
        <v>-831</v>
      </c>
      <c r="I5" s="16">
        <v>400</v>
      </c>
      <c r="J5" s="16">
        <v>36</v>
      </c>
      <c r="K5" s="16">
        <v>2001</v>
      </c>
      <c r="L5" s="16">
        <v>40</v>
      </c>
      <c r="M5" s="16">
        <v>20</v>
      </c>
      <c r="N5" s="16">
        <v>150</v>
      </c>
      <c r="O5" s="16">
        <v>80</v>
      </c>
      <c r="P5" s="16">
        <v>400</v>
      </c>
      <c r="Q5" s="16">
        <v>4.9000000000000004</v>
      </c>
      <c r="R5" s="16">
        <v>4.9000000000000004</v>
      </c>
      <c r="S5" s="16">
        <v>180</v>
      </c>
      <c r="T5" s="16" t="s">
        <v>522</v>
      </c>
      <c r="U5" s="16">
        <v>-4</v>
      </c>
      <c r="V5" s="16">
        <v>-3</v>
      </c>
      <c r="W5" s="16">
        <v>-8</v>
      </c>
      <c r="X5" s="179">
        <v>1.7699212490609199E-3</v>
      </c>
      <c r="Y5" s="179">
        <v>1.2451689090933399E-3</v>
      </c>
      <c r="Z5" s="179">
        <v>3.1921366290033899E-6</v>
      </c>
      <c r="AA5" s="15">
        <v>6.8735239368068496E-7</v>
      </c>
      <c r="AB5" s="179">
        <v>1.70204223993823E-4</v>
      </c>
      <c r="AC5" s="179">
        <v>0.33938122725995201</v>
      </c>
      <c r="AD5" s="15">
        <v>1.34978906195504E-5</v>
      </c>
      <c r="AE5" s="179">
        <v>1.6448344416700102E-2</v>
      </c>
      <c r="AF5" s="179">
        <v>1.8683939455797799E-2</v>
      </c>
      <c r="AG5" s="3">
        <v>61.411505290644101</v>
      </c>
      <c r="AH5" s="180">
        <v>0.112007167450716</v>
      </c>
      <c r="AI5" s="180">
        <v>2.2401433445340499E-2</v>
      </c>
      <c r="AJ5" s="3">
        <v>34732.8412877792</v>
      </c>
      <c r="AK5" s="12">
        <v>2.9987028156856398E-2</v>
      </c>
      <c r="AL5" s="12">
        <v>2.84535577881933E-2</v>
      </c>
      <c r="AM5" s="12">
        <v>0.42557728699363101</v>
      </c>
      <c r="AN5" s="12">
        <v>1</v>
      </c>
      <c r="AO5" s="12">
        <v>3.5778526723105497E-2</v>
      </c>
      <c r="AP5" s="12">
        <v>6.5976964156913903E-3</v>
      </c>
      <c r="AQ5" s="12">
        <v>0.161602252013683</v>
      </c>
      <c r="AR5" s="12">
        <v>1.1084080950489201E-2</v>
      </c>
      <c r="AS5" s="12">
        <v>2.64855680173081E-2</v>
      </c>
      <c r="AT5">
        <v>10</v>
      </c>
      <c r="AU5">
        <v>192218</v>
      </c>
      <c r="AV5">
        <v>975920</v>
      </c>
      <c r="AX5" s="129">
        <v>39</v>
      </c>
      <c r="AY5" s="139">
        <v>0.1</v>
      </c>
      <c r="AZ5" s="138">
        <f t="shared" si="7"/>
        <v>6.4525401492361123E-4</v>
      </c>
      <c r="BA5" s="138">
        <f t="shared" si="0"/>
        <v>2.2021134414929787E-5</v>
      </c>
      <c r="BB5" s="138"/>
      <c r="BC5" s="139">
        <f t="shared" si="8"/>
        <v>6.4525401492361127E-3</v>
      </c>
      <c r="BD5" s="135">
        <f t="shared" si="1"/>
        <v>0.48446495712845533</v>
      </c>
      <c r="BE5" s="139">
        <f t="shared" si="2"/>
        <v>1.8789059112121249</v>
      </c>
      <c r="BF5" s="135">
        <f t="shared" si="3"/>
        <v>11.723254522735632</v>
      </c>
      <c r="BG5" s="135">
        <f t="shared" si="4"/>
        <v>1.2371328018410843</v>
      </c>
      <c r="BH5" s="135">
        <f t="shared" si="5"/>
        <v>102.91353044776463</v>
      </c>
      <c r="BI5" s="58">
        <f t="shared" si="6"/>
        <v>34.317562070627154</v>
      </c>
      <c r="BK5" s="11">
        <v>63.7</v>
      </c>
      <c r="BL5" s="11">
        <v>0</v>
      </c>
      <c r="BN5" s="11">
        <v>0</v>
      </c>
      <c r="BP5" s="11">
        <v>1.97</v>
      </c>
      <c r="BS5" s="11">
        <v>11.8</v>
      </c>
    </row>
    <row r="6" spans="1:72" x14ac:dyDescent="0.2">
      <c r="A6" t="s">
        <v>527</v>
      </c>
      <c r="C6" t="s">
        <v>528</v>
      </c>
      <c r="D6" s="1">
        <v>45678</v>
      </c>
      <c r="E6" s="173">
        <v>0.67222222222222228</v>
      </c>
      <c r="F6" s="16" t="s">
        <v>521</v>
      </c>
      <c r="G6" s="16">
        <v>-5722</v>
      </c>
      <c r="H6" s="16">
        <v>-1771</v>
      </c>
      <c r="I6" s="16">
        <v>400</v>
      </c>
      <c r="J6" s="16">
        <v>36</v>
      </c>
      <c r="K6" s="16">
        <v>2001</v>
      </c>
      <c r="L6" s="16">
        <v>40</v>
      </c>
      <c r="M6" s="16">
        <v>20</v>
      </c>
      <c r="N6" s="16">
        <v>150</v>
      </c>
      <c r="O6" s="16">
        <v>80</v>
      </c>
      <c r="P6" s="16">
        <v>400</v>
      </c>
      <c r="Q6" s="16">
        <v>4.9000000000000004</v>
      </c>
      <c r="R6" s="16">
        <v>4.9000000000000004</v>
      </c>
      <c r="S6" s="16">
        <v>180</v>
      </c>
      <c r="T6" s="16" t="s">
        <v>522</v>
      </c>
      <c r="U6" s="16">
        <v>-21</v>
      </c>
      <c r="V6" s="16">
        <v>-5</v>
      </c>
      <c r="W6" s="16">
        <v>-10</v>
      </c>
      <c r="X6" s="179">
        <v>8.2537441011056895E-2</v>
      </c>
      <c r="Y6" s="179">
        <v>1.8313236953726299E-2</v>
      </c>
      <c r="Z6" s="179">
        <v>5.3171068206989903E-6</v>
      </c>
      <c r="AA6" s="15">
        <v>0</v>
      </c>
      <c r="AB6" s="179">
        <v>6.1485582319262201E-4</v>
      </c>
      <c r="AC6" s="179">
        <v>6.4888783655230597E-3</v>
      </c>
      <c r="AD6" s="15">
        <v>2.38220942854713E-5</v>
      </c>
      <c r="AE6" s="179">
        <v>3.0307921810758899E-2</v>
      </c>
      <c r="AF6" s="179">
        <v>2.15780436218901E-2</v>
      </c>
      <c r="AG6" s="3">
        <v>3857.0880998262601</v>
      </c>
      <c r="AH6" s="180">
        <v>0.24641576924283101</v>
      </c>
      <c r="AI6" s="180">
        <v>0</v>
      </c>
      <c r="AJ6" s="3">
        <v>46758.112062755099</v>
      </c>
      <c r="AK6" s="12">
        <v>1.09286581387239E-2</v>
      </c>
      <c r="AL6" s="12">
        <v>5.6427048338290502E-3</v>
      </c>
      <c r="AM6" s="12">
        <v>0.302444805300847</v>
      </c>
      <c r="AN6" s="12" t="s">
        <v>421</v>
      </c>
      <c r="AO6" s="12">
        <v>3.1784514051498597E-2</v>
      </c>
      <c r="AP6" s="12">
        <v>2.34608408544087E-2</v>
      </c>
      <c r="AQ6" s="12">
        <v>0.18820676776536599</v>
      </c>
      <c r="AR6" s="12">
        <v>5.1184322569673403E-2</v>
      </c>
      <c r="AS6" s="12">
        <v>1.61050121323505E-2</v>
      </c>
      <c r="AT6">
        <v>10</v>
      </c>
      <c r="AU6">
        <v>192218</v>
      </c>
      <c r="AV6">
        <v>975920</v>
      </c>
      <c r="AX6" s="129">
        <v>39</v>
      </c>
      <c r="AY6" s="139">
        <v>0.1</v>
      </c>
      <c r="AZ6" s="138">
        <f t="shared" si="7"/>
        <v>8.1656164703611631E-2</v>
      </c>
      <c r="BA6" s="138">
        <f t="shared" si="0"/>
        <v>2.3171951231537992E-4</v>
      </c>
      <c r="BB6" s="138"/>
      <c r="BC6" s="139">
        <f t="shared" si="8"/>
        <v>0.81656164703611633</v>
      </c>
      <c r="BD6" s="135">
        <f t="shared" si="1"/>
        <v>5.0978292709383579</v>
      </c>
      <c r="BE6" s="138">
        <f t="shared" si="2"/>
        <v>4.1732955062022563E-2</v>
      </c>
      <c r="BF6" s="135">
        <f t="shared" si="3"/>
        <v>200.29832984814578</v>
      </c>
      <c r="BG6" s="135">
        <f t="shared" si="4"/>
        <v>0</v>
      </c>
      <c r="BH6" s="135">
        <f t="shared" si="5"/>
        <v>431.88460257311181</v>
      </c>
      <c r="BI6" s="58">
        <f t="shared" si="6"/>
        <v>70.359500878454597</v>
      </c>
      <c r="BK6" s="11">
        <v>74</v>
      </c>
      <c r="BP6" s="11">
        <v>0.2</v>
      </c>
      <c r="BQ6" s="11">
        <v>800</v>
      </c>
      <c r="BR6" s="11">
        <v>3600</v>
      </c>
      <c r="BS6" s="11">
        <v>200</v>
      </c>
      <c r="BT6" s="11">
        <v>1</v>
      </c>
    </row>
    <row r="7" spans="1:72" x14ac:dyDescent="0.2">
      <c r="A7" t="s">
        <v>529</v>
      </c>
      <c r="C7" t="s">
        <v>530</v>
      </c>
      <c r="D7" s="1">
        <v>45678</v>
      </c>
      <c r="E7" s="173">
        <v>0.67986111111111114</v>
      </c>
      <c r="F7" s="16" t="s">
        <v>521</v>
      </c>
      <c r="G7" s="16">
        <v>-447</v>
      </c>
      <c r="H7" s="16">
        <v>6600</v>
      </c>
      <c r="I7" s="16">
        <v>400</v>
      </c>
      <c r="J7" s="16">
        <v>36</v>
      </c>
      <c r="K7" s="16">
        <v>2001</v>
      </c>
      <c r="L7" s="16">
        <v>40</v>
      </c>
      <c r="M7" s="16">
        <v>20</v>
      </c>
      <c r="N7" s="16">
        <v>150</v>
      </c>
      <c r="O7" s="16">
        <v>80</v>
      </c>
      <c r="P7" s="16">
        <v>400</v>
      </c>
      <c r="Q7" s="16">
        <v>4.9000000000000004</v>
      </c>
      <c r="R7" s="16">
        <v>4.9000000000000004</v>
      </c>
      <c r="S7" s="16">
        <v>180</v>
      </c>
      <c r="T7" s="16" t="s">
        <v>522</v>
      </c>
      <c r="U7" s="16">
        <v>-16</v>
      </c>
      <c r="V7" s="16">
        <v>-8</v>
      </c>
      <c r="W7" s="16">
        <v>-10</v>
      </c>
      <c r="X7" s="179">
        <v>6.0264988603921804E-4</v>
      </c>
      <c r="Y7" s="179">
        <v>1.5831133163577401E-6</v>
      </c>
      <c r="Z7" s="179">
        <v>2.7710099368537502E-6</v>
      </c>
      <c r="AA7" s="15">
        <v>0</v>
      </c>
      <c r="AB7" s="179">
        <v>0</v>
      </c>
      <c r="AC7" s="179">
        <v>0</v>
      </c>
      <c r="AD7" s="15">
        <v>0</v>
      </c>
      <c r="AE7" s="179" t="s">
        <v>421</v>
      </c>
      <c r="AF7" s="179">
        <v>2.53468859388306E-2</v>
      </c>
      <c r="AG7" s="3">
        <v>38.9640058948874</v>
      </c>
      <c r="AH7" s="180">
        <v>0.179211468458781</v>
      </c>
      <c r="AI7" s="180">
        <v>0</v>
      </c>
      <c r="AJ7" s="3">
        <v>64736.181490728603</v>
      </c>
      <c r="AK7" s="12">
        <v>0.142976740549936</v>
      </c>
      <c r="AL7" s="12">
        <v>0.710922621348553</v>
      </c>
      <c r="AM7" s="12">
        <v>0.39790195276519502</v>
      </c>
      <c r="AN7" s="12" t="s">
        <v>421</v>
      </c>
      <c r="AO7" s="12" t="s">
        <v>421</v>
      </c>
      <c r="AP7" s="12" t="s">
        <v>421</v>
      </c>
      <c r="AQ7" s="12" t="s">
        <v>421</v>
      </c>
      <c r="AR7" s="12" t="s">
        <v>421</v>
      </c>
      <c r="AS7" s="12">
        <v>8.7170572201855003E-3</v>
      </c>
      <c r="AT7">
        <v>10</v>
      </c>
      <c r="AU7">
        <v>192218</v>
      </c>
      <c r="AV7">
        <v>975920</v>
      </c>
      <c r="AX7" s="129">
        <v>39</v>
      </c>
      <c r="AY7" s="139">
        <v>0.1</v>
      </c>
      <c r="AZ7" s="138">
        <f t="shared" si="7"/>
        <v>-5.5601217562940516E-7</v>
      </c>
      <c r="BA7" s="138">
        <f t="shared" si="0"/>
        <v>1.2236042756109351E-4</v>
      </c>
      <c r="BB7" s="138"/>
      <c r="BC7" s="139">
        <f t="shared" si="8"/>
        <v>-5.5601217562940518E-6</v>
      </c>
      <c r="BD7" s="135">
        <f t="shared" si="1"/>
        <v>2.6919294063440571</v>
      </c>
      <c r="BE7" s="181">
        <f t="shared" si="2"/>
        <v>0</v>
      </c>
      <c r="BF7" s="135">
        <f t="shared" si="3"/>
        <v>2.3398741283831789E-2</v>
      </c>
      <c r="BG7" s="135">
        <f t="shared" si="4"/>
        <v>0</v>
      </c>
      <c r="BH7" s="135">
        <f t="shared" si="5"/>
        <v>0</v>
      </c>
      <c r="BI7" s="58">
        <f t="shared" si="6"/>
        <v>0</v>
      </c>
      <c r="BK7" s="11">
        <v>100</v>
      </c>
      <c r="BL7" s="11">
        <v>0</v>
      </c>
      <c r="BN7" s="11">
        <v>0</v>
      </c>
      <c r="BP7" s="11">
        <v>0</v>
      </c>
      <c r="BS7" s="11">
        <v>0</v>
      </c>
    </row>
    <row r="8" spans="1:72" x14ac:dyDescent="0.2">
      <c r="A8" t="s">
        <v>531</v>
      </c>
      <c r="C8" t="s">
        <v>532</v>
      </c>
      <c r="D8" s="1">
        <v>45678</v>
      </c>
      <c r="E8" s="173">
        <v>0.7006944444444444</v>
      </c>
      <c r="F8" s="16" t="s">
        <v>521</v>
      </c>
      <c r="G8" s="16">
        <v>-5734</v>
      </c>
      <c r="H8" s="16">
        <v>-1714</v>
      </c>
      <c r="I8" s="16">
        <v>400</v>
      </c>
      <c r="J8" s="16">
        <v>36</v>
      </c>
      <c r="K8" s="16">
        <v>2001</v>
      </c>
      <c r="L8" s="16">
        <v>40</v>
      </c>
      <c r="M8" s="16">
        <v>20</v>
      </c>
      <c r="N8" s="16">
        <v>150</v>
      </c>
      <c r="O8" s="16">
        <v>80</v>
      </c>
      <c r="P8" s="16">
        <v>400</v>
      </c>
      <c r="Q8" s="16">
        <v>4.92</v>
      </c>
      <c r="R8" s="16">
        <v>4.91</v>
      </c>
      <c r="S8" s="16">
        <v>180</v>
      </c>
      <c r="T8" s="16" t="s">
        <v>522</v>
      </c>
      <c r="U8" s="16">
        <v>26</v>
      </c>
      <c r="V8" s="16">
        <v>13</v>
      </c>
      <c r="W8" s="16">
        <v>2</v>
      </c>
      <c r="X8" s="179">
        <v>7.8953733313523802E-2</v>
      </c>
      <c r="Y8" s="179">
        <v>1.8285960714310798E-2</v>
      </c>
      <c r="Z8" s="179">
        <v>2.9138050150912098E-6</v>
      </c>
      <c r="AA8" s="15">
        <v>4.7826746686895E-7</v>
      </c>
      <c r="AB8" s="179">
        <v>6.26409370912814E-4</v>
      </c>
      <c r="AC8" s="179">
        <v>6.2194286082827696E-3</v>
      </c>
      <c r="AD8" s="15">
        <v>2.0314607683153199E-4</v>
      </c>
      <c r="AE8" s="179">
        <v>3.0641928186837999E-2</v>
      </c>
      <c r="AF8" s="179">
        <v>2.1341134903100498E-2</v>
      </c>
      <c r="AG8" s="3">
        <v>3677.5125180282398</v>
      </c>
      <c r="AH8" s="180">
        <v>0.134408600896057</v>
      </c>
      <c r="AI8" s="180">
        <v>2.2401433445340499E-2</v>
      </c>
      <c r="AJ8" s="3">
        <v>46601.6183565795</v>
      </c>
      <c r="AK8" s="12">
        <v>9.15352143951189E-3</v>
      </c>
      <c r="AL8" s="12">
        <v>8.8818543068386203E-3</v>
      </c>
      <c r="AM8" s="12">
        <v>0.35678560254726599</v>
      </c>
      <c r="AN8" s="12">
        <v>1</v>
      </c>
      <c r="AO8" s="12">
        <v>5.4679467873591001E-2</v>
      </c>
      <c r="AP8" s="12">
        <v>1.4200296966817801E-2</v>
      </c>
      <c r="AQ8" s="12">
        <v>9.8902632549319205E-2</v>
      </c>
      <c r="AR8" s="12">
        <v>9.4624668252237906E-2</v>
      </c>
      <c r="AS8" s="12">
        <v>1.6384809423062901E-2</v>
      </c>
      <c r="AT8">
        <v>10</v>
      </c>
      <c r="AU8">
        <v>192217</v>
      </c>
      <c r="AV8">
        <v>975920</v>
      </c>
      <c r="AX8" s="129">
        <v>39</v>
      </c>
      <c r="AY8" s="139">
        <v>0.1</v>
      </c>
      <c r="AZ8" s="138">
        <f t="shared" si="7"/>
        <v>7.8076956259063746E-2</v>
      </c>
      <c r="BA8" s="138">
        <f t="shared" si="0"/>
        <v>5.4638369998769024E-5</v>
      </c>
      <c r="BB8" s="138"/>
      <c r="BC8" s="139">
        <f t="shared" si="8"/>
        <v>0.78076956259063746</v>
      </c>
      <c r="BD8" s="135">
        <f t="shared" si="1"/>
        <v>1.2020441399729185</v>
      </c>
      <c r="BE8" s="138">
        <f t="shared" si="2"/>
        <v>0.04</v>
      </c>
      <c r="BF8" s="135">
        <f t="shared" si="3"/>
        <v>200</v>
      </c>
      <c r="BG8" s="135">
        <f t="shared" si="4"/>
        <v>1</v>
      </c>
      <c r="BH8" s="135">
        <f t="shared" si="5"/>
        <v>440</v>
      </c>
      <c r="BI8" s="135">
        <f t="shared" si="6"/>
        <v>600</v>
      </c>
      <c r="BJ8" t="s">
        <v>533</v>
      </c>
      <c r="BK8" s="11">
        <v>74</v>
      </c>
      <c r="BP8" s="11">
        <v>0.04</v>
      </c>
      <c r="BQ8" s="11">
        <v>440</v>
      </c>
      <c r="BR8" s="11">
        <v>600</v>
      </c>
      <c r="BS8" s="11">
        <v>200</v>
      </c>
      <c r="BT8" s="11">
        <v>1</v>
      </c>
    </row>
    <row r="9" spans="1:72" x14ac:dyDescent="0.2">
      <c r="AX9" s="129"/>
      <c r="AY9" s="139"/>
      <c r="AZ9" s="138"/>
      <c r="BA9" s="138"/>
      <c r="BB9" s="138"/>
      <c r="BC9" s="178">
        <v>8.5</v>
      </c>
      <c r="BD9" s="178">
        <v>23000</v>
      </c>
      <c r="BE9" s="139"/>
      <c r="BF9" s="135"/>
      <c r="BG9" s="135"/>
      <c r="BH9" s="135"/>
      <c r="BI9" s="135"/>
    </row>
    <row r="10" spans="1:72" x14ac:dyDescent="0.2">
      <c r="A10" t="s">
        <v>534</v>
      </c>
      <c r="C10" t="s">
        <v>535</v>
      </c>
      <c r="D10" s="1">
        <v>45678</v>
      </c>
      <c r="E10" s="173">
        <v>0.80347222222222225</v>
      </c>
      <c r="F10" s="16" t="s">
        <v>148</v>
      </c>
      <c r="G10" s="16">
        <v>3181</v>
      </c>
      <c r="H10" s="16">
        <v>-4582</v>
      </c>
      <c r="I10" s="16">
        <v>400</v>
      </c>
      <c r="J10" s="16">
        <v>36</v>
      </c>
      <c r="K10" s="16">
        <v>2001</v>
      </c>
      <c r="L10" s="16">
        <v>40</v>
      </c>
      <c r="M10" s="16">
        <v>20</v>
      </c>
      <c r="N10" s="16">
        <v>150</v>
      </c>
      <c r="O10" s="16">
        <v>80</v>
      </c>
      <c r="P10" s="16">
        <v>400</v>
      </c>
      <c r="Q10" s="16">
        <v>4.88</v>
      </c>
      <c r="R10" s="16">
        <v>4.8600000000000003</v>
      </c>
      <c r="S10" s="16">
        <v>180</v>
      </c>
      <c r="T10" s="16" t="s">
        <v>522</v>
      </c>
      <c r="U10" s="16">
        <v>1</v>
      </c>
      <c r="V10" s="16">
        <v>-3</v>
      </c>
      <c r="W10" s="16">
        <v>0</v>
      </c>
      <c r="X10" s="179">
        <v>0.46694054858961298</v>
      </c>
      <c r="Y10" s="179">
        <v>1.0685149376900801E-3</v>
      </c>
      <c r="Z10" s="179">
        <v>2.4473610827530998E-3</v>
      </c>
      <c r="AA10" s="15">
        <v>0</v>
      </c>
      <c r="AB10" s="179">
        <v>1.01743483717426E-4</v>
      </c>
      <c r="AC10" s="179">
        <v>1.5838058238292001</v>
      </c>
      <c r="AD10" s="15">
        <v>1.0186138675105099E-5</v>
      </c>
      <c r="AE10" s="179">
        <v>1.5912632857236202E-2</v>
      </c>
      <c r="AF10" s="179">
        <v>1.8278981509002701E-2</v>
      </c>
      <c r="AG10" s="3">
        <v>8335.76973205984</v>
      </c>
      <c r="AH10" s="180">
        <v>43.682843052246703</v>
      </c>
      <c r="AI10" s="180">
        <v>0</v>
      </c>
      <c r="AJ10" s="3">
        <v>17854.081886541699</v>
      </c>
      <c r="AK10" s="12">
        <v>3.2738675337083399E-3</v>
      </c>
      <c r="AL10" s="12">
        <v>3.7025837581476401E-2</v>
      </c>
      <c r="AM10" s="12">
        <v>2.2162773458915E-2</v>
      </c>
      <c r="AN10" s="12" t="s">
        <v>421</v>
      </c>
      <c r="AO10" s="12">
        <v>0.10397381374091499</v>
      </c>
      <c r="AP10" s="12">
        <v>4.1314569818448298E-3</v>
      </c>
      <c r="AQ10" s="12">
        <v>0.30714712804942101</v>
      </c>
      <c r="AR10" s="12">
        <v>1.7885998901904E-2</v>
      </c>
      <c r="AS10" s="12">
        <v>1.47742806168762E-2</v>
      </c>
      <c r="AT10">
        <v>10</v>
      </c>
      <c r="AU10">
        <v>192217</v>
      </c>
      <c r="AV10">
        <v>975920</v>
      </c>
      <c r="AX10" s="129">
        <v>81</v>
      </c>
      <c r="AY10" s="139">
        <v>0.1</v>
      </c>
      <c r="AZ10" s="138">
        <f t="shared" ref="AZ10:AZ13" si="9">(AG10-AX10)/AJ10</f>
        <v>0.46234635779744221</v>
      </c>
      <c r="BA10" s="138">
        <f>(AH10-AY10)/AJ10*BK10</f>
        <v>0.11843429755361666</v>
      </c>
      <c r="BB10" s="138"/>
      <c r="BC10" s="139">
        <f>AZ10*$BC$9</f>
        <v>3.9299440412782589</v>
      </c>
      <c r="BD10" s="135">
        <f>BA10*$BD$9</f>
        <v>2723.9888437331833</v>
      </c>
      <c r="BE10" s="139">
        <f>AC10/AC$8/$BK$8*$BK10*BP$8</f>
        <v>6.6785037434798866</v>
      </c>
      <c r="BF10" s="135">
        <f>Y10/Y$8/$BK$8*$BK10*BS$8</f>
        <v>7.6623245808061968</v>
      </c>
      <c r="BG10" s="135">
        <f>AA10/AA$8/$BK$8*$BK10*BT$8</f>
        <v>0</v>
      </c>
      <c r="BH10" s="135">
        <f>AB10/AB$8/$BK$8*$BK10*BQ$8</f>
        <v>46.856383782214763</v>
      </c>
      <c r="BI10" s="135">
        <f>AD10/AD$8/$BK$8*$BK10*BR$8</f>
        <v>19.725141575166678</v>
      </c>
      <c r="BK10" s="99">
        <v>48.517616075721165</v>
      </c>
      <c r="BL10" s="99">
        <v>3.07</v>
      </c>
      <c r="BM10" s="99"/>
      <c r="BN10" s="99">
        <v>2183</v>
      </c>
      <c r="BO10" s="99"/>
      <c r="BP10" s="99">
        <v>6.7694501201923085</v>
      </c>
    </row>
    <row r="11" spans="1:72" x14ac:dyDescent="0.2">
      <c r="A11" t="s">
        <v>536</v>
      </c>
      <c r="C11" t="s">
        <v>537</v>
      </c>
      <c r="D11" s="1">
        <v>45678</v>
      </c>
      <c r="E11" s="173">
        <v>0.81111111111111112</v>
      </c>
      <c r="F11" s="16" t="s">
        <v>148</v>
      </c>
      <c r="G11" s="16">
        <v>-942</v>
      </c>
      <c r="H11" s="16">
        <v>-4642</v>
      </c>
      <c r="I11" s="16">
        <v>400</v>
      </c>
      <c r="J11" s="16">
        <v>36</v>
      </c>
      <c r="K11" s="16">
        <v>2001</v>
      </c>
      <c r="L11" s="16">
        <v>40</v>
      </c>
      <c r="M11" s="16">
        <v>20</v>
      </c>
      <c r="N11" s="16">
        <v>150</v>
      </c>
      <c r="O11" s="16">
        <v>80</v>
      </c>
      <c r="P11" s="16">
        <v>400</v>
      </c>
      <c r="Q11" s="16">
        <v>4.87</v>
      </c>
      <c r="R11" s="16">
        <v>4.8499999999999996</v>
      </c>
      <c r="S11" s="16">
        <v>180</v>
      </c>
      <c r="T11" s="16" t="s">
        <v>522</v>
      </c>
      <c r="U11" s="16">
        <v>22</v>
      </c>
      <c r="V11" s="16">
        <v>2</v>
      </c>
      <c r="W11" s="16">
        <v>3</v>
      </c>
      <c r="X11" s="179">
        <v>0.12435802920069799</v>
      </c>
      <c r="Y11" s="179">
        <v>1.1260359048457099E-3</v>
      </c>
      <c r="Z11" s="179">
        <v>1.30171470291323E-3</v>
      </c>
      <c r="AA11" s="15">
        <v>0</v>
      </c>
      <c r="AB11" s="179">
        <v>9.3957688158360504E-5</v>
      </c>
      <c r="AC11" s="179">
        <v>1.5984768617993601</v>
      </c>
      <c r="AD11" s="15">
        <v>1.42486024061824E-5</v>
      </c>
      <c r="AE11" s="179">
        <v>1.4977097460168899E-2</v>
      </c>
      <c r="AF11" s="179">
        <v>1.5334019831627301E-2</v>
      </c>
      <c r="AG11" s="3">
        <v>2291.9472913025102</v>
      </c>
      <c r="AH11" s="180">
        <v>23.991949946805398</v>
      </c>
      <c r="AI11" s="180">
        <v>0</v>
      </c>
      <c r="AJ11" s="3">
        <v>18434.349221029101</v>
      </c>
      <c r="AK11" s="12">
        <v>8.0469134569101097E-3</v>
      </c>
      <c r="AL11" s="12">
        <v>4.1721996559932001E-2</v>
      </c>
      <c r="AM11" s="12">
        <v>3.23877670681334E-2</v>
      </c>
      <c r="AN11" s="12" t="s">
        <v>421</v>
      </c>
      <c r="AO11" s="12">
        <v>0.119132491454878</v>
      </c>
      <c r="AP11" s="12">
        <v>4.76525017764766E-3</v>
      </c>
      <c r="AQ11" s="12">
        <v>0.32604530330253201</v>
      </c>
      <c r="AR11" s="12">
        <v>1.25286970074193E-2</v>
      </c>
      <c r="AS11" s="12">
        <v>1.3638904750334699E-2</v>
      </c>
      <c r="AT11">
        <v>10</v>
      </c>
      <c r="AU11">
        <v>192217</v>
      </c>
      <c r="AV11">
        <v>975920</v>
      </c>
      <c r="AX11" s="129">
        <v>81</v>
      </c>
      <c r="AY11" s="139">
        <v>0.1</v>
      </c>
      <c r="AZ11" s="138">
        <f t="shared" si="9"/>
        <v>0.11993628116691844</v>
      </c>
      <c r="BA11" s="138">
        <f>(AH11-AY11)/AJ11*BK11</f>
        <v>6.4541841317257584E-2</v>
      </c>
      <c r="BB11" s="138"/>
      <c r="BC11" s="139">
        <f t="shared" ref="BC11:BC13" si="10">AZ11*$BC$9</f>
        <v>1.0194583899188068</v>
      </c>
      <c r="BD11" s="135">
        <f t="shared" ref="BD11:BD13" si="11">BA11*$BD$9</f>
        <v>1484.4623502969243</v>
      </c>
      <c r="BE11" s="139">
        <f>AC11/AC$8/$BK$8*$BK11*BP$8</f>
        <v>6.918336858961216</v>
      </c>
      <c r="BF11" s="135">
        <f>Y11/Y$8/$BK$8*$BK11*BS$8</f>
        <v>8.2880105982889507</v>
      </c>
      <c r="BG11" s="135">
        <f>AA11/AA$8/$BK$8*$BK11*BT$8</f>
        <v>0</v>
      </c>
      <c r="BH11" s="135">
        <f>AB11/AB$8/$BK$8*$BK11*BQ$8</f>
        <v>44.413254520668531</v>
      </c>
      <c r="BI11" s="135">
        <f>AD11/AD$8/$BK$8*$BK11*BR$8</f>
        <v>28.320500524899671</v>
      </c>
      <c r="BK11" s="99">
        <v>49.798649539262826</v>
      </c>
      <c r="BL11" s="99">
        <v>0.64</v>
      </c>
      <c r="BM11" s="99"/>
      <c r="BN11" s="99">
        <v>990</v>
      </c>
      <c r="BO11" s="99"/>
      <c r="BP11" s="99">
        <v>6.9481870993589743</v>
      </c>
    </row>
    <row r="12" spans="1:72" x14ac:dyDescent="0.2">
      <c r="A12" t="s">
        <v>538</v>
      </c>
      <c r="C12" t="s">
        <v>539</v>
      </c>
      <c r="D12" s="1">
        <v>45678</v>
      </c>
      <c r="E12" s="173">
        <v>0.81805555555555554</v>
      </c>
      <c r="F12" s="16" t="s">
        <v>148</v>
      </c>
      <c r="G12" s="16">
        <v>-4922</v>
      </c>
      <c r="H12" s="16">
        <v>-4281</v>
      </c>
      <c r="I12" s="16">
        <v>400</v>
      </c>
      <c r="J12" s="16">
        <v>36</v>
      </c>
      <c r="K12" s="16">
        <v>2001</v>
      </c>
      <c r="L12" s="16">
        <v>40</v>
      </c>
      <c r="M12" s="16">
        <v>20</v>
      </c>
      <c r="N12" s="16">
        <v>150</v>
      </c>
      <c r="O12" s="16">
        <v>80</v>
      </c>
      <c r="P12" s="16">
        <v>400</v>
      </c>
      <c r="Q12" s="16">
        <v>4.8499999999999996</v>
      </c>
      <c r="R12" s="16">
        <v>4.8600000000000003</v>
      </c>
      <c r="S12" s="16">
        <v>180</v>
      </c>
      <c r="T12" s="16" t="s">
        <v>522</v>
      </c>
      <c r="U12" s="16">
        <v>56</v>
      </c>
      <c r="V12" s="16">
        <v>15</v>
      </c>
      <c r="W12" s="16">
        <v>2</v>
      </c>
      <c r="X12" s="179">
        <v>3.9205063619132804E-3</v>
      </c>
      <c r="Y12" s="179">
        <v>1.1171591842305401E-3</v>
      </c>
      <c r="Z12" s="179">
        <v>4.4462069756067503E-6</v>
      </c>
      <c r="AA12" s="15">
        <v>0</v>
      </c>
      <c r="AB12" s="179">
        <v>1.1381688487534E-4</v>
      </c>
      <c r="AC12" s="179">
        <v>1.6499280156032901</v>
      </c>
      <c r="AD12" s="15">
        <v>1.4674016676838899E-5</v>
      </c>
      <c r="AE12" s="179">
        <v>1.4076730167690499E-2</v>
      </c>
      <c r="AF12" s="179">
        <v>1.52447603358941E-2</v>
      </c>
      <c r="AG12" s="3">
        <v>81.231395346529894</v>
      </c>
      <c r="AH12" s="180">
        <v>8.9605734005376303E-2</v>
      </c>
      <c r="AI12" s="180">
        <v>0</v>
      </c>
      <c r="AJ12" s="3">
        <v>20742.151975114</v>
      </c>
      <c r="AK12" s="12">
        <v>2.4923362274989501E-2</v>
      </c>
      <c r="AL12" s="12">
        <v>3.7766061827005599E-2</v>
      </c>
      <c r="AM12" s="12">
        <v>0.54731270790743902</v>
      </c>
      <c r="AN12" s="12" t="s">
        <v>421</v>
      </c>
      <c r="AO12" s="12">
        <v>7.4465472142734704E-2</v>
      </c>
      <c r="AP12" s="12">
        <v>4.5469261908990498E-3</v>
      </c>
      <c r="AQ12" s="12">
        <v>0.270185325630033</v>
      </c>
      <c r="AR12" s="12">
        <v>9.3329843302223797E-3</v>
      </c>
      <c r="AS12" s="12">
        <v>2.5862902656222798E-2</v>
      </c>
      <c r="AT12">
        <v>10</v>
      </c>
      <c r="AU12">
        <v>192217</v>
      </c>
      <c r="AV12">
        <v>975920</v>
      </c>
      <c r="AX12" s="129">
        <v>81</v>
      </c>
      <c r="AY12" s="139">
        <v>0.1</v>
      </c>
      <c r="AZ12" s="138">
        <f t="shared" si="9"/>
        <v>1.1155802291272235E-5</v>
      </c>
      <c r="BA12" s="138">
        <f>(AH12-AY12)/AJ12*BK12</f>
        <v>-2.5141090740051099E-5</v>
      </c>
      <c r="BB12" s="138"/>
      <c r="BC12" s="139">
        <f t="shared" si="10"/>
        <v>9.4824319475813993E-5</v>
      </c>
      <c r="BD12" s="135">
        <f t="shared" si="11"/>
        <v>-0.57824508702117527</v>
      </c>
      <c r="BE12" s="139">
        <f>AC12/AC$8/$BK$8*$BK12*BP$8</f>
        <v>7.1942724798882516</v>
      </c>
      <c r="BF12" s="135">
        <f>Y12/Y$8/$BK$8*$BK12*BS$8</f>
        <v>8.2839916945035093</v>
      </c>
      <c r="BG12" s="135">
        <f>AA12/AA$8/$BK$8*$BK12*BT$8</f>
        <v>0</v>
      </c>
      <c r="BH12" s="135">
        <f>AB12/AB$8/$BK$8*$BK12*BQ$8</f>
        <v>54.201774709156865</v>
      </c>
      <c r="BI12" s="135">
        <f>AD12/AD$8/$BK$8*$BK12*BR$8</f>
        <v>29.383545674185282</v>
      </c>
      <c r="BK12" s="99">
        <v>50.17</v>
      </c>
      <c r="BL12" s="99">
        <v>0</v>
      </c>
      <c r="BM12" s="99"/>
      <c r="BN12" s="99">
        <v>0</v>
      </c>
      <c r="BO12" s="99"/>
      <c r="BP12" s="99">
        <v>7</v>
      </c>
    </row>
    <row r="13" spans="1:72" x14ac:dyDescent="0.2">
      <c r="A13" t="s">
        <v>540</v>
      </c>
      <c r="C13" t="s">
        <v>541</v>
      </c>
      <c r="D13" s="1">
        <v>45678</v>
      </c>
      <c r="E13" s="173">
        <v>0.8256944444444444</v>
      </c>
      <c r="F13" s="16" t="s">
        <v>148</v>
      </c>
      <c r="G13" s="16">
        <v>3260</v>
      </c>
      <c r="H13" s="16">
        <v>251</v>
      </c>
      <c r="I13" s="16">
        <v>400</v>
      </c>
      <c r="J13" s="16">
        <v>36</v>
      </c>
      <c r="K13" s="16">
        <v>2001</v>
      </c>
      <c r="L13" s="16">
        <v>40</v>
      </c>
      <c r="M13" s="16">
        <v>20</v>
      </c>
      <c r="N13" s="16">
        <v>150</v>
      </c>
      <c r="O13" s="16">
        <v>80</v>
      </c>
      <c r="P13" s="16">
        <v>400</v>
      </c>
      <c r="Q13" s="16">
        <v>4.8600000000000003</v>
      </c>
      <c r="R13" s="16">
        <v>4.8600000000000003</v>
      </c>
      <c r="S13" s="16">
        <v>180</v>
      </c>
      <c r="T13" s="16" t="s">
        <v>522</v>
      </c>
      <c r="U13" s="16">
        <v>0</v>
      </c>
      <c r="V13" s="16">
        <v>50</v>
      </c>
      <c r="W13" s="16">
        <v>-15</v>
      </c>
      <c r="X13" s="179">
        <v>0.477636176013219</v>
      </c>
      <c r="Y13" s="179">
        <v>1.2874061436474701E-3</v>
      </c>
      <c r="Z13" s="179">
        <v>1.43548828577551E-3</v>
      </c>
      <c r="AA13" s="15">
        <v>0</v>
      </c>
      <c r="AB13" s="179">
        <v>1.03935202391141E-4</v>
      </c>
      <c r="AC13" s="179">
        <v>1.6314253758897801</v>
      </c>
      <c r="AD13" s="15">
        <v>1.11088291323601E-5</v>
      </c>
      <c r="AE13" s="179">
        <v>1.50749207223775E-2</v>
      </c>
      <c r="AF13" s="179">
        <v>1.95024934271479E-2</v>
      </c>
      <c r="AG13" s="3">
        <v>7826.5940512120897</v>
      </c>
      <c r="AH13" s="180">
        <v>23.521519369856001</v>
      </c>
      <c r="AI13" s="180">
        <v>0</v>
      </c>
      <c r="AJ13" s="3">
        <v>16405.291330772801</v>
      </c>
      <c r="AK13" s="12">
        <v>1.05205648732997E-2</v>
      </c>
      <c r="AL13" s="12">
        <v>4.74080391798338E-2</v>
      </c>
      <c r="AM13" s="12">
        <v>3.1016547075519801E-2</v>
      </c>
      <c r="AN13" s="12" t="s">
        <v>421</v>
      </c>
      <c r="AO13" s="12">
        <v>0.14712800310177701</v>
      </c>
      <c r="AP13" s="12">
        <v>5.1305946482762699E-3</v>
      </c>
      <c r="AQ13" s="12">
        <v>0.34704233272645102</v>
      </c>
      <c r="AR13" s="12">
        <v>1.39202357502935E-2</v>
      </c>
      <c r="AS13" s="12">
        <v>2.68204697908162E-2</v>
      </c>
      <c r="AT13">
        <v>10</v>
      </c>
      <c r="AU13">
        <v>192217</v>
      </c>
      <c r="AV13">
        <v>975920</v>
      </c>
      <c r="AX13" s="129">
        <v>81</v>
      </c>
      <c r="AY13" s="139">
        <v>0.1</v>
      </c>
      <c r="AZ13" s="138">
        <f t="shared" si="9"/>
        <v>0.47213998794907225</v>
      </c>
      <c r="BA13" s="138">
        <f>(AH13-AY13)/AJ13*BK13</f>
        <v>6.9503770073670354E-2</v>
      </c>
      <c r="BB13" s="138"/>
      <c r="BC13" s="139">
        <f t="shared" si="10"/>
        <v>4.0131898975671145</v>
      </c>
      <c r="BD13" s="135">
        <f t="shared" si="11"/>
        <v>1598.5867116944182</v>
      </c>
      <c r="BE13" s="139">
        <f>AC13/AC$8/$BK$8*$BK13*BP$8</f>
        <v>6.9027515616030888</v>
      </c>
      <c r="BF13" s="135">
        <f>Y13/Y$8/$BK$8*$BK13*BS$8</f>
        <v>9.2634618204091002</v>
      </c>
      <c r="BG13" s="135">
        <f>AA13/AA$8/$BK$8*$BK13*BT$8</f>
        <v>0</v>
      </c>
      <c r="BH13" s="135">
        <f>AB13/AB$8/$BK$8*$BK13*BQ$8</f>
        <v>48.028897977350958</v>
      </c>
      <c r="BI13" s="135">
        <f>AD13/AD$8/$BK$8*$BK13*BR$8</f>
        <v>21.585227132293436</v>
      </c>
      <c r="BK13" s="99">
        <v>48.6829901442308</v>
      </c>
      <c r="BL13" s="99">
        <v>2.82</v>
      </c>
      <c r="BM13" s="99"/>
      <c r="BN13" s="99">
        <v>1392</v>
      </c>
      <c r="BO13" s="99"/>
      <c r="BP13" s="99">
        <v>6.7925240384615391</v>
      </c>
    </row>
    <row r="14" spans="1:72" x14ac:dyDescent="0.2">
      <c r="D14" s="1"/>
      <c r="X14" s="179"/>
      <c r="Y14" s="179"/>
      <c r="Z14" s="179"/>
      <c r="AA14" s="15"/>
      <c r="AB14" s="179"/>
      <c r="AC14" s="179"/>
      <c r="AD14" s="15"/>
      <c r="AE14" s="179"/>
      <c r="AF14" s="179"/>
      <c r="AG14" s="3"/>
      <c r="AH14" s="180"/>
      <c r="AI14" s="180"/>
      <c r="AJ14" s="3"/>
      <c r="AK14" s="12"/>
      <c r="AL14" s="12"/>
      <c r="AM14" s="12"/>
      <c r="AN14" s="12"/>
      <c r="AO14" s="12"/>
      <c r="AP14" s="12"/>
      <c r="AQ14" s="12"/>
      <c r="AR14" s="12"/>
      <c r="AS14" s="12"/>
      <c r="AX14" s="129"/>
      <c r="AY14" s="182"/>
      <c r="AZ14" s="138"/>
      <c r="BA14" s="138"/>
      <c r="BB14" s="138"/>
      <c r="BC14" s="139"/>
      <c r="BD14" s="135"/>
      <c r="BE14" s="139"/>
      <c r="BF14" s="135"/>
      <c r="BG14" s="135"/>
      <c r="BH14" s="135"/>
      <c r="BI14" s="183"/>
    </row>
    <row r="15" spans="1:72" x14ac:dyDescent="0.2">
      <c r="A15" t="s">
        <v>542</v>
      </c>
      <c r="C15" t="s">
        <v>543</v>
      </c>
      <c r="D15" s="1">
        <v>45679</v>
      </c>
      <c r="E15" s="173">
        <v>0.28472222222222221</v>
      </c>
      <c r="F15" s="16" t="s">
        <v>148</v>
      </c>
      <c r="G15" s="16">
        <v>-5415</v>
      </c>
      <c r="H15" s="16">
        <v>-4529</v>
      </c>
      <c r="I15" s="16">
        <v>400</v>
      </c>
      <c r="J15" s="16">
        <v>36</v>
      </c>
      <c r="K15" s="16">
        <v>2001</v>
      </c>
      <c r="L15" s="16">
        <v>40</v>
      </c>
      <c r="M15" s="16">
        <v>20</v>
      </c>
      <c r="N15" s="16">
        <v>150</v>
      </c>
      <c r="O15" s="16">
        <v>80</v>
      </c>
      <c r="P15" s="16">
        <v>400</v>
      </c>
      <c r="Q15" s="16">
        <v>4.82</v>
      </c>
      <c r="R15" s="16">
        <v>4.8600000000000003</v>
      </c>
      <c r="S15" s="16">
        <v>180</v>
      </c>
      <c r="T15" s="16" t="s">
        <v>522</v>
      </c>
      <c r="U15" s="16">
        <v>1</v>
      </c>
      <c r="V15" s="16">
        <v>-1</v>
      </c>
      <c r="W15" s="16">
        <v>2</v>
      </c>
      <c r="X15" s="179">
        <v>3.08465272262996E-3</v>
      </c>
      <c r="Y15" s="179">
        <v>9.4653714778451001E-4</v>
      </c>
      <c r="Z15" s="179">
        <v>2.3882747139869299E-6</v>
      </c>
      <c r="AA15" s="15">
        <v>1.1856864766359199E-6</v>
      </c>
      <c r="AB15" s="179">
        <v>7.7415943945039094E-5</v>
      </c>
      <c r="AC15" s="179">
        <v>1.6624862620626</v>
      </c>
      <c r="AD15" s="15">
        <v>1.06263555857304E-5</v>
      </c>
      <c r="AE15" s="179">
        <v>1.34379274060823E-2</v>
      </c>
      <c r="AF15" s="179">
        <v>1.29826941467335E-2</v>
      </c>
      <c r="AG15" s="3">
        <v>58.596179797406798</v>
      </c>
      <c r="AH15" s="180">
        <v>4.4802866890680998E-2</v>
      </c>
      <c r="AI15" s="180">
        <v>2.2401433445340499E-2</v>
      </c>
      <c r="AJ15" s="3">
        <v>18992.278322374601</v>
      </c>
      <c r="AK15" s="12">
        <v>1.3333621772415699E-2</v>
      </c>
      <c r="AL15" s="12">
        <v>3.1995302004235802E-2</v>
      </c>
      <c r="AM15" s="12">
        <v>0.66144354913982295</v>
      </c>
      <c r="AN15" s="12">
        <v>1</v>
      </c>
      <c r="AO15" s="12">
        <v>9.9481689118183295E-2</v>
      </c>
      <c r="AP15" s="12">
        <v>4.4484157604874602E-3</v>
      </c>
      <c r="AQ15" s="12">
        <v>0.41548492252210001</v>
      </c>
      <c r="AR15" s="12">
        <v>1.0546621424706E-2</v>
      </c>
      <c r="AS15" s="12">
        <v>2.0425708646399799E-2</v>
      </c>
      <c r="AT15">
        <v>10</v>
      </c>
      <c r="AU15">
        <v>192217</v>
      </c>
      <c r="AV15">
        <v>975920</v>
      </c>
      <c r="AX15" s="129">
        <v>59</v>
      </c>
      <c r="AY15" s="139">
        <v>0.04</v>
      </c>
      <c r="AZ15" s="138">
        <f t="shared" ref="AZ15:AZ21" si="12">(AG15-AX15)/AJ15</f>
        <v>-2.1262335973534361E-5</v>
      </c>
      <c r="BA15" s="138">
        <f t="shared" ref="BA15:BA21" si="13">(AH15-AY15)/AJ15*BK15</f>
        <v>1.2687252567354882E-5</v>
      </c>
      <c r="BB15" s="138"/>
      <c r="BC15" s="139">
        <f>AZ15*$BC$9</f>
        <v>-1.8072985577504205E-4</v>
      </c>
      <c r="BD15" s="135">
        <f>BA15*$BD$9</f>
        <v>0.29180680904916229</v>
      </c>
      <c r="BE15" s="139">
        <f t="shared" ref="BE15:BE21" si="14">AC15/AC$8/$BK$8*$BK15*BP$8</f>
        <v>7.249030897251588</v>
      </c>
      <c r="BF15" s="135">
        <f t="shared" ref="BF15:BF21" si="15">Y15/Y$8/$BK$8*$BK15*BS$8</f>
        <v>7.018790143310329</v>
      </c>
      <c r="BG15" s="135">
        <f t="shared" ref="BG15:BG21" si="16">AA15/AA$8/$BK$8*$BK15*BT$8</f>
        <v>1.6807820754384926</v>
      </c>
      <c r="BH15" s="135">
        <f t="shared" ref="BH15:BH21" si="17">AB15/AB$8/$BK$8*$BK15*BQ$8</f>
        <v>36.866951306930943</v>
      </c>
      <c r="BI15" s="135">
        <f t="shared" ref="BI15:BI21" si="18">AD15/AD$8/$BK$8*$BK15*BR$8</f>
        <v>21.278427821080165</v>
      </c>
      <c r="BK15" s="99">
        <v>50.17</v>
      </c>
      <c r="BL15" s="99">
        <v>0</v>
      </c>
      <c r="BM15" s="99"/>
      <c r="BN15" s="184">
        <v>0</v>
      </c>
      <c r="BO15" s="99"/>
      <c r="BP15" s="99">
        <v>7</v>
      </c>
    </row>
    <row r="16" spans="1:72" x14ac:dyDescent="0.2">
      <c r="A16" t="s">
        <v>544</v>
      </c>
      <c r="C16" t="s">
        <v>545</v>
      </c>
      <c r="D16" s="1">
        <v>45679</v>
      </c>
      <c r="E16" s="173">
        <v>0.29166666666666669</v>
      </c>
      <c r="F16" s="16" t="s">
        <v>148</v>
      </c>
      <c r="G16" s="16">
        <v>-1208</v>
      </c>
      <c r="H16" s="16">
        <v>-4715</v>
      </c>
      <c r="I16" s="16">
        <v>400</v>
      </c>
      <c r="J16" s="16">
        <v>36</v>
      </c>
      <c r="K16" s="16">
        <v>2001</v>
      </c>
      <c r="L16" s="16">
        <v>40</v>
      </c>
      <c r="M16" s="16">
        <v>20</v>
      </c>
      <c r="N16" s="16">
        <v>150</v>
      </c>
      <c r="O16" s="16">
        <v>80</v>
      </c>
      <c r="P16" s="16">
        <v>400</v>
      </c>
      <c r="Q16" s="16">
        <v>4.87</v>
      </c>
      <c r="R16" s="16">
        <v>4.88</v>
      </c>
      <c r="S16" s="16">
        <v>180</v>
      </c>
      <c r="T16" s="16" t="s">
        <v>522</v>
      </c>
      <c r="U16" s="16">
        <v>-31</v>
      </c>
      <c r="V16" s="16">
        <v>-14</v>
      </c>
      <c r="W16" s="16">
        <v>-1</v>
      </c>
      <c r="X16" s="179">
        <v>0.118584677840049</v>
      </c>
      <c r="Y16" s="179">
        <v>1.11314829472331E-3</v>
      </c>
      <c r="Z16" s="179">
        <v>1.27418082589482E-3</v>
      </c>
      <c r="AA16" s="15">
        <v>0</v>
      </c>
      <c r="AB16" s="179">
        <v>7.6096775470163301E-5</v>
      </c>
      <c r="AC16" s="179">
        <v>1.6360207841366701</v>
      </c>
      <c r="AD16" s="15">
        <v>1.5218046874987701E-5</v>
      </c>
      <c r="AE16" s="179">
        <v>1.37615890917862E-2</v>
      </c>
      <c r="AF16" s="179">
        <v>1.3150320131415E-2</v>
      </c>
      <c r="AG16" s="3">
        <v>2200.19516834864</v>
      </c>
      <c r="AH16" s="180">
        <v>23.633527361008198</v>
      </c>
      <c r="AI16" s="180">
        <v>0</v>
      </c>
      <c r="AJ16" s="3">
        <v>18554.597068805</v>
      </c>
      <c r="AK16" s="12">
        <v>3.1988945697724999E-3</v>
      </c>
      <c r="AL16" s="12">
        <v>2.00496586743413E-2</v>
      </c>
      <c r="AM16" s="12">
        <v>4.0439783381243599E-2</v>
      </c>
      <c r="AN16" s="12" t="s">
        <v>421</v>
      </c>
      <c r="AO16" s="12">
        <v>0.11500982155152301</v>
      </c>
      <c r="AP16" s="12">
        <v>4.4157127736145201E-3</v>
      </c>
      <c r="AQ16" s="12">
        <v>0.19120531856867901</v>
      </c>
      <c r="AR16" s="12">
        <v>1.5664447195218398E-2</v>
      </c>
      <c r="AS16" s="12">
        <v>2.3031164909218499E-2</v>
      </c>
      <c r="AT16">
        <v>10</v>
      </c>
      <c r="AU16">
        <v>192217</v>
      </c>
      <c r="AV16">
        <v>975920</v>
      </c>
      <c r="AX16" s="129">
        <v>59</v>
      </c>
      <c r="AY16" s="139">
        <v>0.04</v>
      </c>
      <c r="AZ16" s="138">
        <f t="shared" si="12"/>
        <v>0.11539971255687001</v>
      </c>
      <c r="BA16" s="138">
        <f t="shared" si="13"/>
        <v>6.3322625443653802E-2</v>
      </c>
      <c r="BB16" s="138"/>
      <c r="BC16" s="139">
        <f t="shared" ref="BC16:BC21" si="19">AZ16*$BC$9</f>
        <v>0.98089755673339507</v>
      </c>
      <c r="BD16" s="135">
        <f t="shared" ref="BD16:BD21" si="20">BA16*$BD$9</f>
        <v>1456.4203852040375</v>
      </c>
      <c r="BE16" s="139">
        <f t="shared" si="14"/>
        <v>7.0808299847258303</v>
      </c>
      <c r="BF16" s="135">
        <f t="shared" si="15"/>
        <v>8.193153366098203</v>
      </c>
      <c r="BG16" s="135">
        <f t="shared" si="16"/>
        <v>0</v>
      </c>
      <c r="BH16" s="135">
        <f t="shared" si="17"/>
        <v>35.970504632491824</v>
      </c>
      <c r="BI16" s="135">
        <f t="shared" si="18"/>
        <v>30.247366880279827</v>
      </c>
      <c r="BK16" s="99">
        <v>49.798649539262826</v>
      </c>
      <c r="BL16" s="99">
        <v>0.64</v>
      </c>
      <c r="BM16" s="99"/>
      <c r="BN16" s="184">
        <v>990</v>
      </c>
      <c r="BO16" s="99"/>
      <c r="BP16" s="99">
        <v>6.9481870993589743</v>
      </c>
    </row>
    <row r="17" spans="1:71" x14ac:dyDescent="0.2">
      <c r="A17" t="s">
        <v>153</v>
      </c>
      <c r="C17" t="s">
        <v>546</v>
      </c>
      <c r="D17" s="1">
        <v>45679</v>
      </c>
      <c r="E17" s="173">
        <v>0.29930555555555555</v>
      </c>
      <c r="F17" s="16" t="s">
        <v>148</v>
      </c>
      <c r="G17" s="16">
        <v>2913</v>
      </c>
      <c r="H17" s="16">
        <v>-4582</v>
      </c>
      <c r="I17" s="16">
        <v>400</v>
      </c>
      <c r="J17" s="16">
        <v>36</v>
      </c>
      <c r="K17" s="16">
        <v>2001</v>
      </c>
      <c r="L17" s="16">
        <v>40</v>
      </c>
      <c r="M17" s="16">
        <v>20</v>
      </c>
      <c r="N17" s="16">
        <v>150</v>
      </c>
      <c r="O17" s="16">
        <v>80</v>
      </c>
      <c r="P17" s="16">
        <v>400</v>
      </c>
      <c r="Q17" s="16">
        <v>4.8899999999999997</v>
      </c>
      <c r="R17" s="16">
        <v>4.8899999999999997</v>
      </c>
      <c r="S17" s="16">
        <v>180</v>
      </c>
      <c r="T17" s="16" t="s">
        <v>522</v>
      </c>
      <c r="U17" s="16">
        <v>-53</v>
      </c>
      <c r="V17" s="16">
        <v>-16</v>
      </c>
      <c r="W17" s="16">
        <v>-1</v>
      </c>
      <c r="X17" s="179">
        <v>0.47300882044745401</v>
      </c>
      <c r="Y17" s="179">
        <v>1.11571272908307E-3</v>
      </c>
      <c r="Z17" s="179">
        <v>2.5311018496198502E-3</v>
      </c>
      <c r="AA17" s="15">
        <v>1.3298111772754E-6</v>
      </c>
      <c r="AB17" s="179">
        <v>1.2490449862885401E-4</v>
      </c>
      <c r="AC17" s="179">
        <v>1.59419915374559</v>
      </c>
      <c r="AD17" s="15">
        <v>1.08237668756323E-5</v>
      </c>
      <c r="AE17" s="179">
        <v>1.5683590373662501E-2</v>
      </c>
      <c r="AF17" s="179">
        <v>1.6943962716389298E-2</v>
      </c>
      <c r="AG17" s="3">
        <v>7987.7684536590996</v>
      </c>
      <c r="AH17" s="180">
        <v>42.764383433854903</v>
      </c>
      <c r="AI17" s="180">
        <v>2.2401433445340499E-2</v>
      </c>
      <c r="AJ17" s="3">
        <v>16888.089394698702</v>
      </c>
      <c r="AK17" s="12">
        <v>3.5948369007318699E-3</v>
      </c>
      <c r="AL17" s="12">
        <v>4.4909525335916502E-2</v>
      </c>
      <c r="AM17" s="12">
        <v>2.6300261657136201E-2</v>
      </c>
      <c r="AN17" s="12">
        <v>0.999999999999999</v>
      </c>
      <c r="AO17" s="12">
        <v>0.11634587217284</v>
      </c>
      <c r="AP17" s="12">
        <v>3.3188049231958499E-3</v>
      </c>
      <c r="AQ17" s="12">
        <v>0.35362173761348997</v>
      </c>
      <c r="AR17" s="12">
        <v>1.33326748317823E-2</v>
      </c>
      <c r="AS17" s="12">
        <v>1.6230093890444601E-2</v>
      </c>
      <c r="AT17">
        <v>10</v>
      </c>
      <c r="AU17">
        <v>192217</v>
      </c>
      <c r="AV17">
        <v>975920</v>
      </c>
      <c r="AX17" s="129">
        <v>59</v>
      </c>
      <c r="AY17" s="139">
        <v>0.04</v>
      </c>
      <c r="AZ17" s="138">
        <f t="shared" si="12"/>
        <v>0.46948877805845812</v>
      </c>
      <c r="BA17" s="138">
        <f t="shared" si="13"/>
        <v>0.12274243604882669</v>
      </c>
      <c r="BB17" s="138"/>
      <c r="BC17" s="139">
        <f t="shared" si="19"/>
        <v>3.9906546134968939</v>
      </c>
      <c r="BD17" s="135">
        <f t="shared" si="20"/>
        <v>2823.076029123014</v>
      </c>
      <c r="BE17" s="139">
        <f t="shared" si="14"/>
        <v>6.7223297552986923</v>
      </c>
      <c r="BF17" s="135">
        <f t="shared" si="15"/>
        <v>8.0007801179202342</v>
      </c>
      <c r="BG17" s="135">
        <f t="shared" si="16"/>
        <v>1.8230008571675338</v>
      </c>
      <c r="BH17" s="135">
        <f t="shared" si="17"/>
        <v>57.522830062838786</v>
      </c>
      <c r="BI17" s="135">
        <f t="shared" si="18"/>
        <v>20.959888806564255</v>
      </c>
      <c r="BK17" s="99">
        <v>48.517616075721165</v>
      </c>
      <c r="BL17" s="99">
        <v>3.07</v>
      </c>
      <c r="BM17" s="99"/>
      <c r="BN17" s="184">
        <v>2183</v>
      </c>
      <c r="BO17" s="99"/>
      <c r="BP17" s="99">
        <v>6.7694501201923085</v>
      </c>
    </row>
    <row r="18" spans="1:71" x14ac:dyDescent="0.2">
      <c r="A18" t="s">
        <v>547</v>
      </c>
      <c r="C18" t="s">
        <v>548</v>
      </c>
      <c r="D18" s="1">
        <v>45679</v>
      </c>
      <c r="E18" s="173">
        <v>0.30694444444444446</v>
      </c>
      <c r="F18" s="16" t="s">
        <v>148</v>
      </c>
      <c r="G18" s="16">
        <v>3010</v>
      </c>
      <c r="H18" s="16">
        <v>233</v>
      </c>
      <c r="I18" s="16">
        <v>400</v>
      </c>
      <c r="J18" s="16">
        <v>36</v>
      </c>
      <c r="K18" s="16">
        <v>2001</v>
      </c>
      <c r="L18" s="16">
        <v>40</v>
      </c>
      <c r="M18" s="16">
        <v>20</v>
      </c>
      <c r="N18" s="16">
        <v>150</v>
      </c>
      <c r="O18" s="16">
        <v>80</v>
      </c>
      <c r="P18" s="16">
        <v>400</v>
      </c>
      <c r="Q18" s="16">
        <v>4.8899999999999997</v>
      </c>
      <c r="R18" s="16">
        <v>4.8899999999999997</v>
      </c>
      <c r="S18" s="16">
        <v>180</v>
      </c>
      <c r="T18" s="16" t="s">
        <v>522</v>
      </c>
      <c r="U18" s="16">
        <v>-58</v>
      </c>
      <c r="V18" s="16">
        <v>34</v>
      </c>
      <c r="W18" s="16">
        <v>-16</v>
      </c>
      <c r="X18" s="179">
        <v>0.47866716429568901</v>
      </c>
      <c r="Y18" s="179">
        <v>1.35151212203815E-3</v>
      </c>
      <c r="Z18" s="179">
        <v>1.3873857882216499E-3</v>
      </c>
      <c r="AA18" s="15">
        <v>0</v>
      </c>
      <c r="AB18" s="179">
        <v>1.2504634727679301E-4</v>
      </c>
      <c r="AC18" s="179">
        <v>1.6414207526012601</v>
      </c>
      <c r="AD18" s="15">
        <v>1.7132271605453001E-5</v>
      </c>
      <c r="AE18" s="179">
        <v>1.45350868878461E-2</v>
      </c>
      <c r="AF18" s="179">
        <v>1.8926605655902699E-2</v>
      </c>
      <c r="AG18" s="3">
        <v>7893.4744634101799</v>
      </c>
      <c r="AH18" s="180">
        <v>22.894277518823799</v>
      </c>
      <c r="AI18" s="180">
        <v>0</v>
      </c>
      <c r="AJ18" s="3">
        <v>16498.070271389399</v>
      </c>
      <c r="AK18" s="12">
        <v>6.2753207601861797E-3</v>
      </c>
      <c r="AL18" s="12">
        <v>2.0324556333765498E-2</v>
      </c>
      <c r="AM18" s="12">
        <v>2.3954513789181502E-2</v>
      </c>
      <c r="AN18" s="12" t="s">
        <v>421</v>
      </c>
      <c r="AO18" s="12">
        <v>9.3307426998020304E-2</v>
      </c>
      <c r="AP18" s="12">
        <v>4.4984263704074198E-3</v>
      </c>
      <c r="AQ18" s="12">
        <v>0.24469665862437601</v>
      </c>
      <c r="AR18" s="12">
        <v>1.04310692177416E-2</v>
      </c>
      <c r="AS18" s="12">
        <v>2.3776775184217998E-2</v>
      </c>
      <c r="AT18">
        <v>10</v>
      </c>
      <c r="AU18">
        <v>192217</v>
      </c>
      <c r="AV18">
        <v>975920</v>
      </c>
      <c r="AX18" s="129">
        <v>59</v>
      </c>
      <c r="AY18" s="139">
        <v>0.04</v>
      </c>
      <c r="AZ18" s="138">
        <f t="shared" si="12"/>
        <v>0.47487217198950582</v>
      </c>
      <c r="BA18" s="138">
        <f t="shared" si="13"/>
        <v>6.7439073109773748E-2</v>
      </c>
      <c r="BB18" s="138"/>
      <c r="BC18" s="139">
        <f t="shared" si="19"/>
        <v>4.0364134619107999</v>
      </c>
      <c r="BD18" s="135">
        <f t="shared" si="20"/>
        <v>1551.0986815247961</v>
      </c>
      <c r="BE18" s="139">
        <f t="shared" si="14"/>
        <v>6.9450431694348902</v>
      </c>
      <c r="BF18" s="135">
        <f t="shared" si="15"/>
        <v>9.724732947793628</v>
      </c>
      <c r="BG18" s="135">
        <f t="shared" si="16"/>
        <v>0</v>
      </c>
      <c r="BH18" s="135">
        <f t="shared" si="17"/>
        <v>57.784447594527435</v>
      </c>
      <c r="BI18" s="135">
        <f t="shared" si="18"/>
        <v>33.289194521734331</v>
      </c>
      <c r="BK18" s="99">
        <v>48.6829901442308</v>
      </c>
      <c r="BL18" s="99">
        <v>2.82</v>
      </c>
      <c r="BM18" s="99"/>
      <c r="BN18" s="184">
        <v>1392</v>
      </c>
      <c r="BO18" s="99"/>
      <c r="BP18" s="99">
        <v>6.7925240384615391</v>
      </c>
    </row>
    <row r="19" spans="1:71" x14ac:dyDescent="0.2">
      <c r="A19" t="s">
        <v>549</v>
      </c>
      <c r="C19" t="s">
        <v>550</v>
      </c>
      <c r="D19" s="1">
        <v>45679</v>
      </c>
      <c r="E19" s="173">
        <v>0.35138888888888886</v>
      </c>
      <c r="F19" s="16" t="s">
        <v>148</v>
      </c>
      <c r="G19" s="16">
        <v>-5010</v>
      </c>
      <c r="H19" s="16">
        <v>1300</v>
      </c>
      <c r="I19" s="16">
        <v>400</v>
      </c>
      <c r="J19" s="16">
        <v>36</v>
      </c>
      <c r="K19" s="16">
        <v>2001</v>
      </c>
      <c r="L19" s="16">
        <v>40</v>
      </c>
      <c r="M19" s="16">
        <v>20</v>
      </c>
      <c r="N19" s="16">
        <v>150</v>
      </c>
      <c r="O19" s="16">
        <v>80</v>
      </c>
      <c r="P19" s="16">
        <v>400</v>
      </c>
      <c r="Q19" s="16">
        <v>4.88</v>
      </c>
      <c r="R19" s="16">
        <v>4.87</v>
      </c>
      <c r="S19" s="16">
        <v>180</v>
      </c>
      <c r="T19" s="16" t="s">
        <v>522</v>
      </c>
      <c r="U19" s="16">
        <v>-5</v>
      </c>
      <c r="V19" s="16">
        <v>-19</v>
      </c>
      <c r="W19" s="16">
        <v>-2</v>
      </c>
      <c r="X19" s="179">
        <v>2.55792073440111E-2</v>
      </c>
      <c r="Y19" s="179">
        <v>4.7921452970587597E-5</v>
      </c>
      <c r="Z19" s="179">
        <v>2.1336803418949999E-4</v>
      </c>
      <c r="AA19" s="15">
        <v>0</v>
      </c>
      <c r="AB19" s="179">
        <v>1.5018122029612099E-4</v>
      </c>
      <c r="AC19" s="179">
        <v>2.3091967663565298</v>
      </c>
      <c r="AD19" s="15">
        <v>2.6708636374172599E-5</v>
      </c>
      <c r="AE19" s="179">
        <v>1.2896760074337399E-2</v>
      </c>
      <c r="AF19" s="179">
        <v>1.4728836347200101E-2</v>
      </c>
      <c r="AG19" s="3">
        <v>467.160072626594</v>
      </c>
      <c r="AH19" s="180">
        <v>3.89784994511654</v>
      </c>
      <c r="AI19" s="180">
        <v>0</v>
      </c>
      <c r="AJ19" s="3">
        <v>18273.789891575299</v>
      </c>
      <c r="AK19" s="12">
        <v>1.42723665458106E-2</v>
      </c>
      <c r="AL19" s="12">
        <v>0.20704748890553801</v>
      </c>
      <c r="AM19" s="12">
        <v>6.4620306837654407E-2</v>
      </c>
      <c r="AN19" s="12" t="s">
        <v>421</v>
      </c>
      <c r="AO19" s="12">
        <v>8.6175852600745298E-2</v>
      </c>
      <c r="AP19" s="12">
        <v>4.5824825018173296E-3</v>
      </c>
      <c r="AQ19" s="12">
        <v>0.24440880185022401</v>
      </c>
      <c r="AR19" s="12">
        <v>1.0425220328282201E-2</v>
      </c>
      <c r="AS19" s="12">
        <v>1.6652557704518799E-2</v>
      </c>
      <c r="AT19">
        <v>10</v>
      </c>
      <c r="AU19">
        <v>192217</v>
      </c>
      <c r="AV19">
        <v>975920</v>
      </c>
      <c r="AX19" s="129">
        <v>59</v>
      </c>
      <c r="AY19" s="139">
        <v>0.04</v>
      </c>
      <c r="AZ19" s="138">
        <f t="shared" si="12"/>
        <v>2.2335819501501798E-2</v>
      </c>
      <c r="BA19" s="138">
        <f t="shared" si="13"/>
        <v>1.0323466748579117E-2</v>
      </c>
      <c r="BB19" s="138"/>
      <c r="BC19" s="139">
        <f t="shared" si="19"/>
        <v>0.1898544657627653</v>
      </c>
      <c r="BD19" s="135">
        <f t="shared" si="20"/>
        <v>237.43973521731968</v>
      </c>
      <c r="BE19" s="139">
        <f t="shared" si="14"/>
        <v>9.8140345913164833</v>
      </c>
      <c r="BF19" s="135">
        <f t="shared" si="15"/>
        <v>0.3463533000805713</v>
      </c>
      <c r="BG19" s="135">
        <f t="shared" si="16"/>
        <v>0</v>
      </c>
      <c r="BH19" s="135">
        <f t="shared" si="17"/>
        <v>69.708734522028365</v>
      </c>
      <c r="BI19" s="135">
        <f t="shared" si="18"/>
        <v>52.128072370419332</v>
      </c>
      <c r="BJ19" t="s">
        <v>551</v>
      </c>
      <c r="BK19" s="99">
        <v>48.9</v>
      </c>
      <c r="BL19" s="99">
        <v>0.17</v>
      </c>
      <c r="BM19" s="99"/>
      <c r="BN19" s="184">
        <v>165</v>
      </c>
      <c r="BO19" s="99"/>
      <c r="BP19" s="99">
        <v>9.41</v>
      </c>
      <c r="BQ19" s="11">
        <v>76</v>
      </c>
    </row>
    <row r="20" spans="1:71" x14ac:dyDescent="0.2">
      <c r="A20" t="s">
        <v>552</v>
      </c>
      <c r="C20" t="s">
        <v>553</v>
      </c>
      <c r="D20" s="1">
        <v>45679</v>
      </c>
      <c r="E20" s="173">
        <v>0.33611111111111114</v>
      </c>
      <c r="F20" s="16" t="s">
        <v>148</v>
      </c>
      <c r="G20" s="16">
        <v>3451</v>
      </c>
      <c r="H20" s="16">
        <v>5906</v>
      </c>
      <c r="I20" s="16">
        <v>400</v>
      </c>
      <c r="J20" s="16">
        <v>36</v>
      </c>
      <c r="K20" s="16">
        <v>2001</v>
      </c>
      <c r="L20" s="16">
        <v>40</v>
      </c>
      <c r="M20" s="16">
        <v>20</v>
      </c>
      <c r="N20" s="16">
        <v>150</v>
      </c>
      <c r="O20" s="16">
        <v>80</v>
      </c>
      <c r="P20" s="16">
        <v>400</v>
      </c>
      <c r="Q20" s="16">
        <v>4.8899999999999997</v>
      </c>
      <c r="R20" s="16">
        <v>4.88</v>
      </c>
      <c r="S20" s="16">
        <v>180</v>
      </c>
      <c r="T20" s="16" t="s">
        <v>522</v>
      </c>
      <c r="U20" s="16">
        <v>-1</v>
      </c>
      <c r="V20" s="16">
        <v>-3</v>
      </c>
      <c r="W20" s="16">
        <v>3</v>
      </c>
      <c r="X20" s="179">
        <v>0.78257943282166598</v>
      </c>
      <c r="Y20" s="179">
        <v>9.9847410185876194E-4</v>
      </c>
      <c r="Z20" s="179">
        <v>7.1599038703116505E-4</v>
      </c>
      <c r="AA20" s="15">
        <v>2.9848787055248298E-6</v>
      </c>
      <c r="AB20" s="179">
        <v>1.2537933568921501E-4</v>
      </c>
      <c r="AC20" s="179">
        <v>1.5881432263770101</v>
      </c>
      <c r="AD20" s="15">
        <v>1.33649396153527E-5</v>
      </c>
      <c r="AE20" s="179">
        <v>1.3678201025551499E-2</v>
      </c>
      <c r="AF20" s="179">
        <v>1.7523177660635599E-2</v>
      </c>
      <c r="AG20" s="3">
        <v>17664.308798271599</v>
      </c>
      <c r="AH20" s="180">
        <v>16.151439937166199</v>
      </c>
      <c r="AI20" s="180">
        <v>6.7204300336021497E-2</v>
      </c>
      <c r="AJ20" s="3">
        <v>22585.6822647025</v>
      </c>
      <c r="AK20" s="12">
        <v>1.1875129290831E-2</v>
      </c>
      <c r="AL20" s="12">
        <v>4.1406730283057899E-2</v>
      </c>
      <c r="AM20" s="12">
        <v>5.2625649523734802E-2</v>
      </c>
      <c r="AN20" s="12">
        <v>0.50041517640326005</v>
      </c>
      <c r="AO20" s="12">
        <v>9.6135780767303197E-2</v>
      </c>
      <c r="AP20" s="12">
        <v>6.8900486397639503E-3</v>
      </c>
      <c r="AQ20" s="12">
        <v>0.20260069474478101</v>
      </c>
      <c r="AR20" s="12">
        <v>6.7350024357948103E-3</v>
      </c>
      <c r="AS20" s="12">
        <v>2.62968141197761E-2</v>
      </c>
      <c r="AT20">
        <v>10</v>
      </c>
      <c r="AU20">
        <v>192217</v>
      </c>
      <c r="AV20">
        <v>975920</v>
      </c>
      <c r="AX20" s="129">
        <v>59</v>
      </c>
      <c r="AY20" s="139">
        <v>0.04</v>
      </c>
      <c r="AZ20" s="138">
        <f t="shared" si="12"/>
        <v>0.77948979322115231</v>
      </c>
      <c r="BA20" s="138">
        <f t="shared" si="13"/>
        <v>3.30410124210513E-2</v>
      </c>
      <c r="BB20" s="138"/>
      <c r="BC20" s="139">
        <f t="shared" si="19"/>
        <v>6.6256632423797948</v>
      </c>
      <c r="BD20" s="135">
        <f t="shared" si="20"/>
        <v>759.94328568417984</v>
      </c>
      <c r="BE20" s="139">
        <f t="shared" si="14"/>
        <v>6.3932200828526131</v>
      </c>
      <c r="BF20" s="135">
        <f t="shared" si="15"/>
        <v>6.8354876360198924</v>
      </c>
      <c r="BG20" s="135">
        <f t="shared" si="16"/>
        <v>3.9063965871743132</v>
      </c>
      <c r="BH20" s="135">
        <f t="shared" si="17"/>
        <v>55.12401966464747</v>
      </c>
      <c r="BI20" s="135">
        <f t="shared" si="18"/>
        <v>24.707584864090414</v>
      </c>
      <c r="BK20" s="99">
        <v>46.318256540464752</v>
      </c>
      <c r="BL20" s="99">
        <v>7.56</v>
      </c>
      <c r="BM20" s="99"/>
      <c r="BN20" s="184">
        <v>1051</v>
      </c>
      <c r="BO20" s="99"/>
      <c r="BP20" s="99">
        <v>6.4625831330128207</v>
      </c>
    </row>
    <row r="21" spans="1:71" x14ac:dyDescent="0.2">
      <c r="A21" t="s">
        <v>554</v>
      </c>
      <c r="C21" t="s">
        <v>555</v>
      </c>
      <c r="D21" s="1">
        <v>45679</v>
      </c>
      <c r="E21" s="173">
        <v>0.34375</v>
      </c>
      <c r="F21" s="16" t="s">
        <v>148</v>
      </c>
      <c r="G21" s="16">
        <v>-617</v>
      </c>
      <c r="H21" s="16">
        <v>6058</v>
      </c>
      <c r="I21" s="16">
        <v>400</v>
      </c>
      <c r="J21" s="16">
        <v>36</v>
      </c>
      <c r="K21" s="16">
        <v>2001</v>
      </c>
      <c r="L21" s="16">
        <v>40</v>
      </c>
      <c r="M21" s="16">
        <v>20</v>
      </c>
      <c r="N21" s="16">
        <v>150</v>
      </c>
      <c r="O21" s="16">
        <v>80</v>
      </c>
      <c r="P21" s="16">
        <v>400</v>
      </c>
      <c r="Q21" s="16">
        <v>4.8899999999999997</v>
      </c>
      <c r="R21" s="16">
        <v>4.88</v>
      </c>
      <c r="S21" s="16">
        <v>180</v>
      </c>
      <c r="T21" s="16" t="s">
        <v>522</v>
      </c>
      <c r="U21" s="16">
        <v>22</v>
      </c>
      <c r="V21" s="16">
        <v>6</v>
      </c>
      <c r="W21" s="16">
        <v>3</v>
      </c>
      <c r="X21" s="179">
        <v>0.110796474337198</v>
      </c>
      <c r="Y21" s="179">
        <v>1.12858178820319E-3</v>
      </c>
      <c r="Z21" s="179">
        <v>2.34658430229216E-4</v>
      </c>
      <c r="AA21" s="15">
        <v>0</v>
      </c>
      <c r="AB21" s="179">
        <v>1.30348366703352E-4</v>
      </c>
      <c r="AC21" s="179">
        <v>1.6187841115694701</v>
      </c>
      <c r="AD21" s="15">
        <v>1.4383024394721301E-5</v>
      </c>
      <c r="AE21" s="179">
        <v>1.36848329850632E-2</v>
      </c>
      <c r="AF21" s="179">
        <v>1.64482443839889E-2</v>
      </c>
      <c r="AG21" s="3">
        <v>2462.3500451284399</v>
      </c>
      <c r="AH21" s="180">
        <v>5.2195346963486502</v>
      </c>
      <c r="AI21" s="180">
        <v>0</v>
      </c>
      <c r="AJ21" s="3">
        <v>22234.019064451299</v>
      </c>
      <c r="AK21" s="12">
        <v>7.6240213348760799E-3</v>
      </c>
      <c r="AL21" s="12">
        <v>2.9042228190952101E-2</v>
      </c>
      <c r="AM21" s="12">
        <v>6.03048883401687E-2</v>
      </c>
      <c r="AN21" s="12" t="s">
        <v>421</v>
      </c>
      <c r="AO21" s="12">
        <v>0.109908879843419</v>
      </c>
      <c r="AP21" s="12">
        <v>4.7048449112882104E-3</v>
      </c>
      <c r="AQ21" s="12">
        <v>0.265288751711795</v>
      </c>
      <c r="AR21" s="12">
        <v>1.2795271590059699E-2</v>
      </c>
      <c r="AS21" s="12">
        <v>1.6478235499844399E-2</v>
      </c>
      <c r="AT21">
        <v>10</v>
      </c>
      <c r="AU21">
        <v>192217</v>
      </c>
      <c r="AV21">
        <v>975920</v>
      </c>
      <c r="AX21" s="129">
        <v>59</v>
      </c>
      <c r="AY21" s="139">
        <v>0.04</v>
      </c>
      <c r="AZ21" s="138">
        <f t="shared" si="12"/>
        <v>0.10809336981144443</v>
      </c>
      <c r="BA21" s="138">
        <f t="shared" si="13"/>
        <v>1.1589333569641626E-2</v>
      </c>
      <c r="BB21" s="138"/>
      <c r="BC21" s="139">
        <f t="shared" si="19"/>
        <v>0.91879364339727765</v>
      </c>
      <c r="BD21" s="135">
        <f t="shared" si="20"/>
        <v>266.55467210175738</v>
      </c>
      <c r="BE21" s="139">
        <f t="shared" si="14"/>
        <v>6.9992645359491927</v>
      </c>
      <c r="BF21" s="135">
        <f t="shared" si="15"/>
        <v>8.2984928005563798</v>
      </c>
      <c r="BG21" s="135">
        <f t="shared" si="16"/>
        <v>0</v>
      </c>
      <c r="BH21" s="135">
        <f t="shared" si="17"/>
        <v>61.553676060070622</v>
      </c>
      <c r="BI21" s="135">
        <f t="shared" si="18"/>
        <v>28.559263158455238</v>
      </c>
      <c r="BK21" s="99">
        <v>49.749152894631422</v>
      </c>
      <c r="BL21" s="99">
        <v>0.82</v>
      </c>
      <c r="BM21" s="99"/>
      <c r="BN21" s="184">
        <v>175</v>
      </c>
      <c r="BO21" s="99"/>
      <c r="BP21" s="99">
        <v>6.9412810496794881</v>
      </c>
    </row>
    <row r="22" spans="1:71" x14ac:dyDescent="0.2">
      <c r="D22" s="1"/>
      <c r="X22" s="179"/>
      <c r="Y22" s="179"/>
      <c r="Z22" s="179"/>
      <c r="AA22" s="15"/>
      <c r="AB22" s="179"/>
      <c r="AC22" s="179"/>
      <c r="AD22" s="15"/>
      <c r="AE22" s="179"/>
      <c r="AF22" s="179"/>
      <c r="AG22" s="3"/>
      <c r="AH22" s="180"/>
      <c r="AI22" s="180"/>
      <c r="AJ22" s="3"/>
      <c r="AK22" s="12"/>
      <c r="AL22" s="12"/>
      <c r="AM22" s="12"/>
      <c r="AN22" s="12"/>
      <c r="AO22" s="12"/>
      <c r="AP22" s="12"/>
      <c r="AQ22" s="12"/>
      <c r="AR22" s="12"/>
      <c r="AS22" s="12"/>
      <c r="AX22" s="129"/>
      <c r="AY22" s="139"/>
      <c r="AZ22" s="138"/>
      <c r="BA22" s="138"/>
      <c r="BB22" s="138"/>
      <c r="BC22" s="139"/>
      <c r="BD22" s="135"/>
      <c r="BE22" s="139"/>
      <c r="BF22" s="135"/>
      <c r="BG22" s="135"/>
      <c r="BH22" s="135"/>
      <c r="BI22" s="135"/>
    </row>
    <row r="23" spans="1:71" x14ac:dyDescent="0.2">
      <c r="A23" t="s">
        <v>556</v>
      </c>
      <c r="C23" t="s">
        <v>557</v>
      </c>
      <c r="D23" s="1">
        <v>45679</v>
      </c>
      <c r="E23" s="173">
        <v>0.36666666666666664</v>
      </c>
      <c r="F23" s="16" t="s">
        <v>148</v>
      </c>
      <c r="G23" s="16">
        <v>-4056</v>
      </c>
      <c r="H23" s="16">
        <v>-3402</v>
      </c>
      <c r="I23" s="16">
        <v>400</v>
      </c>
      <c r="J23" s="16">
        <v>36</v>
      </c>
      <c r="K23" s="16">
        <v>2001</v>
      </c>
      <c r="L23" s="16">
        <v>40</v>
      </c>
      <c r="M23" s="16">
        <v>20</v>
      </c>
      <c r="N23" s="16">
        <v>150</v>
      </c>
      <c r="O23" s="16">
        <v>80</v>
      </c>
      <c r="P23" s="16">
        <v>400</v>
      </c>
      <c r="Q23" s="16">
        <v>4.8600000000000003</v>
      </c>
      <c r="R23" s="16">
        <v>4.8499999999999996</v>
      </c>
      <c r="S23" s="16">
        <v>180</v>
      </c>
      <c r="T23" s="16" t="s">
        <v>522</v>
      </c>
      <c r="U23" s="16">
        <v>-1</v>
      </c>
      <c r="V23" s="16">
        <v>-2</v>
      </c>
      <c r="W23" s="16">
        <v>-5</v>
      </c>
      <c r="X23" s="179">
        <v>1.8459518381309401E-3</v>
      </c>
      <c r="Y23" s="179">
        <v>2.5784484024132402E-4</v>
      </c>
      <c r="Z23" s="179">
        <v>2.9763223222490201E-6</v>
      </c>
      <c r="AA23" s="15">
        <v>9.969572095856401E-7</v>
      </c>
      <c r="AB23" s="179">
        <v>4.1255271312961297E-3</v>
      </c>
      <c r="AC23" s="179">
        <v>2.0210883722405999</v>
      </c>
      <c r="AD23" s="15">
        <v>2.6771596504926E-6</v>
      </c>
      <c r="AE23" s="179">
        <v>1.2475326897427801E-2</v>
      </c>
      <c r="AF23" s="179">
        <v>1.7366689989498502E-2</v>
      </c>
      <c r="AG23" s="3">
        <v>41.816861609577103</v>
      </c>
      <c r="AH23" s="180">
        <v>6.7204300336021497E-2</v>
      </c>
      <c r="AI23" s="180">
        <v>2.2401433445340499E-2</v>
      </c>
      <c r="AJ23" s="3">
        <v>22652.076742082802</v>
      </c>
      <c r="AK23" s="12">
        <v>3.5219812460440002E-2</v>
      </c>
      <c r="AL23" s="12">
        <v>9.3045629107190303E-2</v>
      </c>
      <c r="AM23" s="12">
        <v>0.50016053133225702</v>
      </c>
      <c r="AN23" s="12">
        <v>1</v>
      </c>
      <c r="AO23" s="12">
        <v>4.4070863128975901E-2</v>
      </c>
      <c r="AP23" s="12">
        <v>5.6162388581128403E-3</v>
      </c>
      <c r="AQ23" s="12">
        <v>0.50945174268598803</v>
      </c>
      <c r="AR23" s="12">
        <v>8.5610692044352805E-3</v>
      </c>
      <c r="AS23" s="12">
        <v>1.7972682792872299E-2</v>
      </c>
      <c r="AT23">
        <v>10</v>
      </c>
      <c r="AU23">
        <v>192217</v>
      </c>
      <c r="AV23">
        <v>975920</v>
      </c>
      <c r="AX23" s="129">
        <v>27</v>
      </c>
      <c r="AY23" s="139">
        <v>0.04</v>
      </c>
      <c r="AZ23" s="138">
        <f t="shared" ref="AZ23:AZ26" si="21">(AG23-AX23)/AJ23</f>
        <v>6.5410610154125457E-4</v>
      </c>
      <c r="BA23" s="138">
        <f>(AH23-AY23)/AJ23*BK23</f>
        <v>5.4043323667832754E-5</v>
      </c>
      <c r="BB23" s="138"/>
      <c r="BC23" s="139">
        <f t="shared" ref="BC23:BC26" si="22">AZ23*$BC$9</f>
        <v>5.5599018631006638E-3</v>
      </c>
      <c r="BD23" s="135">
        <f t="shared" ref="BD23:BD26" si="23">BA23*$BD$9</f>
        <v>1.2429964443601533</v>
      </c>
      <c r="BE23" s="139">
        <f>AC23/AC$8/$BK$8*$BK23*BP$8</f>
        <v>7.9045218059147349</v>
      </c>
      <c r="BF23" s="135">
        <f>Y23/Y$8/$BK$8*$BK23*BS$8</f>
        <v>1.7149499600737674</v>
      </c>
      <c r="BG23" s="135">
        <f>AA23/AA$8/$BK$8*$BK23*BT$8</f>
        <v>1.2676123813204774</v>
      </c>
      <c r="BH23" s="135">
        <f>AB23/AB$8/$BK$8*$BK23*BQ$8</f>
        <v>1762.1978704538719</v>
      </c>
      <c r="BI23" s="135">
        <f>AD23/AD$8/$BK$8*$BK23*BR$8</f>
        <v>4.8083699637906756</v>
      </c>
      <c r="BK23" s="11">
        <v>45</v>
      </c>
      <c r="BQ23" s="11">
        <v>1300</v>
      </c>
    </row>
    <row r="24" spans="1:71" x14ac:dyDescent="0.2">
      <c r="A24" t="s">
        <v>558</v>
      </c>
      <c r="C24" t="s">
        <v>559</v>
      </c>
      <c r="D24" s="1">
        <v>45679</v>
      </c>
      <c r="E24" s="173">
        <v>0.37361111111111112</v>
      </c>
      <c r="F24" s="16" t="s">
        <v>148</v>
      </c>
      <c r="G24" s="16">
        <v>528</v>
      </c>
      <c r="H24" s="16">
        <v>-5912</v>
      </c>
      <c r="I24" s="16">
        <v>400</v>
      </c>
      <c r="J24" s="16">
        <v>36</v>
      </c>
      <c r="K24" s="16">
        <v>2001</v>
      </c>
      <c r="L24" s="16">
        <v>40</v>
      </c>
      <c r="M24" s="16">
        <v>20</v>
      </c>
      <c r="N24" s="16">
        <v>150</v>
      </c>
      <c r="O24" s="16">
        <v>80</v>
      </c>
      <c r="P24" s="16">
        <v>400</v>
      </c>
      <c r="Q24" s="16">
        <v>4.8499999999999996</v>
      </c>
      <c r="R24" s="16">
        <v>4.8600000000000003</v>
      </c>
      <c r="S24" s="16">
        <v>180</v>
      </c>
      <c r="T24" s="16" t="s">
        <v>522</v>
      </c>
      <c r="U24" s="16">
        <v>15</v>
      </c>
      <c r="V24" s="16">
        <v>7</v>
      </c>
      <c r="W24" s="16">
        <v>-2</v>
      </c>
      <c r="X24" s="179">
        <v>1.47524524475542E-3</v>
      </c>
      <c r="Y24" s="179">
        <v>2.20907267893649E-4</v>
      </c>
      <c r="Z24" s="179">
        <v>2.4140979486978599E-6</v>
      </c>
      <c r="AA24" s="15">
        <v>0</v>
      </c>
      <c r="AB24" s="179">
        <v>5.3661824783485398E-2</v>
      </c>
      <c r="AC24" s="179">
        <v>1.9762975266894001</v>
      </c>
      <c r="AD24" s="15">
        <v>2.3262501008157001E-5</v>
      </c>
      <c r="AE24" s="179">
        <v>1.4551697242970601E-2</v>
      </c>
      <c r="AF24" s="179">
        <v>1.6827388585502302E-2</v>
      </c>
      <c r="AG24" s="3">
        <v>26.839356869391001</v>
      </c>
      <c r="AH24" s="180">
        <v>4.4802866890680998E-2</v>
      </c>
      <c r="AI24" s="180">
        <v>0</v>
      </c>
      <c r="AJ24" s="3">
        <v>18189.915690481801</v>
      </c>
      <c r="AK24" s="12">
        <v>2.7046872730796201E-2</v>
      </c>
      <c r="AL24" s="12">
        <v>7.9576670303406802E-2</v>
      </c>
      <c r="AM24" s="12">
        <v>0.66144273962858802</v>
      </c>
      <c r="AN24" s="12" t="s">
        <v>421</v>
      </c>
      <c r="AO24" s="12">
        <v>2.5633125189829398E-2</v>
      </c>
      <c r="AP24" s="12">
        <v>3.7817225248168002E-3</v>
      </c>
      <c r="AQ24" s="12">
        <v>0.193885824824335</v>
      </c>
      <c r="AR24" s="12">
        <v>1.0807275650778801E-2</v>
      </c>
      <c r="AS24" s="12">
        <v>2.0820512048045001E-2</v>
      </c>
      <c r="AT24">
        <v>10</v>
      </c>
      <c r="AU24">
        <v>192217</v>
      </c>
      <c r="AV24">
        <v>975920</v>
      </c>
      <c r="AX24" s="129">
        <v>27</v>
      </c>
      <c r="AY24" s="139">
        <v>0.04</v>
      </c>
      <c r="AZ24" s="138">
        <f t="shared" si="21"/>
        <v>-8.831438987540711E-6</v>
      </c>
      <c r="BA24" s="138">
        <f>(AH24-AY24)/AJ24*BK24</f>
        <v>1.169697577919519E-5</v>
      </c>
      <c r="BB24" s="138"/>
      <c r="BC24" s="139">
        <f t="shared" si="22"/>
        <v>-7.5067231394096041E-5</v>
      </c>
      <c r="BD24" s="135">
        <f t="shared" si="23"/>
        <v>0.26903044292148937</v>
      </c>
      <c r="BE24" s="139">
        <f>AC24/AC$8/$BK$8*$BK24*BP$8</f>
        <v>7.6091095706423157</v>
      </c>
      <c r="BF24" s="135">
        <f>Y24/Y$8/$BK$8*$BK24*BS$8</f>
        <v>1.4464193538127956</v>
      </c>
      <c r="BG24" s="135">
        <f>AA24/AA$8/$BK$8*$BK24*BT$8</f>
        <v>0</v>
      </c>
      <c r="BH24" s="135">
        <f>AB24/AB$8/$BK$8*$BK24*BQ$8</f>
        <v>22564.820017443733</v>
      </c>
      <c r="BI24" s="135">
        <f>AD24/AD$8/$BK$8*$BK24*BR$8</f>
        <v>41.131185036676328</v>
      </c>
      <c r="BK24" s="137">
        <v>44.3</v>
      </c>
      <c r="BP24" s="137">
        <v>7.6</v>
      </c>
      <c r="BQ24" s="137">
        <v>22400</v>
      </c>
    </row>
    <row r="25" spans="1:71" x14ac:dyDescent="0.2">
      <c r="A25" t="s">
        <v>560</v>
      </c>
      <c r="C25" t="s">
        <v>561</v>
      </c>
      <c r="D25" s="1">
        <v>45679</v>
      </c>
      <c r="E25" s="173">
        <v>0.38124999999999998</v>
      </c>
      <c r="F25" s="16" t="s">
        <v>148</v>
      </c>
      <c r="G25" s="16">
        <v>886</v>
      </c>
      <c r="H25" s="16">
        <v>-1274</v>
      </c>
      <c r="I25" s="16">
        <v>400</v>
      </c>
      <c r="J25" s="16">
        <v>36</v>
      </c>
      <c r="K25" s="16">
        <v>2001</v>
      </c>
      <c r="L25" s="16">
        <v>40</v>
      </c>
      <c r="M25" s="16">
        <v>20</v>
      </c>
      <c r="N25" s="16">
        <v>150</v>
      </c>
      <c r="O25" s="16">
        <v>80</v>
      </c>
      <c r="P25" s="16">
        <v>400</v>
      </c>
      <c r="Q25" s="16">
        <v>4.8600000000000003</v>
      </c>
      <c r="R25" s="16">
        <v>4.8600000000000003</v>
      </c>
      <c r="S25" s="16">
        <v>180</v>
      </c>
      <c r="T25" s="16" t="s">
        <v>522</v>
      </c>
      <c r="U25" s="16">
        <v>33</v>
      </c>
      <c r="V25" s="16">
        <v>16</v>
      </c>
      <c r="W25" s="16">
        <v>4</v>
      </c>
      <c r="X25" s="179">
        <v>4.8086861493054E-3</v>
      </c>
      <c r="Y25" s="179">
        <v>7.7902645560999203E-3</v>
      </c>
      <c r="Z25" s="179">
        <v>1.0853512717519001E-5</v>
      </c>
      <c r="AA25" s="15">
        <v>0</v>
      </c>
      <c r="AB25" s="179">
        <v>2.3254016433652898E-5</v>
      </c>
      <c r="AC25" s="179">
        <v>0.82340567327886505</v>
      </c>
      <c r="AD25" s="15">
        <v>4.3624610118376503E-5</v>
      </c>
      <c r="AE25" s="179">
        <v>1.6370737773127999E-2</v>
      </c>
      <c r="AF25" s="179">
        <v>1.25144625868348E-2</v>
      </c>
      <c r="AG25" s="3">
        <v>79.467123519716907</v>
      </c>
      <c r="AH25" s="180">
        <v>0.179211468458781</v>
      </c>
      <c r="AI25" s="180">
        <v>0</v>
      </c>
      <c r="AJ25" s="3">
        <v>16533.862526621499</v>
      </c>
      <c r="AK25" s="12">
        <v>1.5547947389018201E-2</v>
      </c>
      <c r="AL25" s="12">
        <v>1.20128729848188E-2</v>
      </c>
      <c r="AM25" s="12">
        <v>0.39304875893173402</v>
      </c>
      <c r="AN25" s="12" t="s">
        <v>421</v>
      </c>
      <c r="AO25" s="12">
        <v>0.14783296178396699</v>
      </c>
      <c r="AP25" s="12">
        <v>6.7420972775332601E-3</v>
      </c>
      <c r="AQ25" s="12">
        <v>0.18915463612070799</v>
      </c>
      <c r="AR25" s="12">
        <v>1.23241436358824E-2</v>
      </c>
      <c r="AS25" s="12">
        <v>2.4140790018653699E-2</v>
      </c>
      <c r="AT25">
        <v>10</v>
      </c>
      <c r="AU25">
        <v>192217</v>
      </c>
      <c r="AV25">
        <v>975920</v>
      </c>
      <c r="AX25" s="129">
        <v>27</v>
      </c>
      <c r="AY25" s="139">
        <v>0.04</v>
      </c>
      <c r="AZ25" s="138">
        <f t="shared" si="21"/>
        <v>3.1733131586910534E-3</v>
      </c>
      <c r="BA25" s="138">
        <f>(AH25-AY25)/AJ25*BK25</f>
        <v>4.4793224269782826E-4</v>
      </c>
      <c r="BB25" s="138"/>
      <c r="BC25" s="139">
        <f t="shared" si="22"/>
        <v>2.6973161848873953E-2</v>
      </c>
      <c r="BD25" s="135">
        <f t="shared" si="23"/>
        <v>10.302441582050051</v>
      </c>
      <c r="BE25" s="139">
        <f>AC25/AC$8/$BK$8*$BK25*BP$8</f>
        <v>3.8071787860190027</v>
      </c>
      <c r="BF25" s="135">
        <f>Y25/Y$8/$BK$8*$BK25*BS$8</f>
        <v>61.255393252383605</v>
      </c>
      <c r="BG25" s="135">
        <f>AA25/AA$8/$BK$8*$BK25*BT$8</f>
        <v>0</v>
      </c>
      <c r="BH25" s="135">
        <f>AB25/AB$8/$BK$8*$BK25*BQ$8</f>
        <v>11.742817680845004</v>
      </c>
      <c r="BI25" s="135">
        <f>AD25/AD$8/$BK$8*$BK25*BR$8</f>
        <v>92.63055836585427</v>
      </c>
      <c r="BK25" s="11">
        <v>53.2</v>
      </c>
      <c r="BP25" s="11">
        <v>3.6</v>
      </c>
      <c r="BQ25" s="137">
        <v>18</v>
      </c>
      <c r="BS25" s="11">
        <v>65</v>
      </c>
    </row>
    <row r="26" spans="1:71" x14ac:dyDescent="0.2">
      <c r="A26" t="s">
        <v>562</v>
      </c>
      <c r="C26" t="s">
        <v>563</v>
      </c>
      <c r="D26" s="1">
        <v>45679</v>
      </c>
      <c r="E26" s="173">
        <v>0.3888888888888889</v>
      </c>
      <c r="F26" s="16" t="s">
        <v>148</v>
      </c>
      <c r="G26" s="16">
        <v>-5494</v>
      </c>
      <c r="H26" s="16">
        <v>2207</v>
      </c>
      <c r="I26" s="16">
        <v>400</v>
      </c>
      <c r="J26" s="16">
        <v>36</v>
      </c>
      <c r="K26" s="16">
        <v>2001</v>
      </c>
      <c r="L26" s="16">
        <v>40</v>
      </c>
      <c r="M26" s="16">
        <v>20</v>
      </c>
      <c r="N26" s="16">
        <v>150</v>
      </c>
      <c r="O26" s="16">
        <v>80</v>
      </c>
      <c r="P26" s="16">
        <v>400</v>
      </c>
      <c r="Q26" s="16">
        <v>4.87</v>
      </c>
      <c r="R26" s="16">
        <v>4.8499999999999996</v>
      </c>
      <c r="S26" s="16">
        <v>180</v>
      </c>
      <c r="T26" s="16" t="s">
        <v>522</v>
      </c>
      <c r="U26" s="16">
        <v>-18</v>
      </c>
      <c r="V26" s="16">
        <v>-2</v>
      </c>
      <c r="W26" s="16">
        <v>6</v>
      </c>
      <c r="X26" s="179">
        <v>3.9099990174640796E-3</v>
      </c>
      <c r="Y26" s="179">
        <v>5.6859743739101599E-4</v>
      </c>
      <c r="Z26" s="179">
        <v>3.5758855098247998E-6</v>
      </c>
      <c r="AA26" s="15">
        <v>0</v>
      </c>
      <c r="AB26" s="179">
        <v>5.0431387797716801E-4</v>
      </c>
      <c r="AC26" s="179">
        <v>0.812637075404396</v>
      </c>
      <c r="AD26" s="15">
        <v>2.1380563186485402E-5</v>
      </c>
      <c r="AE26" s="179">
        <v>1.4522045641273299E-2</v>
      </c>
      <c r="AF26" s="179">
        <v>1.7794291001745E-2</v>
      </c>
      <c r="AG26" s="3">
        <v>121.47183351302699</v>
      </c>
      <c r="AH26" s="180">
        <v>0.112007167226702</v>
      </c>
      <c r="AI26" s="180">
        <v>0</v>
      </c>
      <c r="AJ26" s="3">
        <v>31064.2039510545</v>
      </c>
      <c r="AK26" s="12">
        <v>1.44862382814518E-2</v>
      </c>
      <c r="AL26" s="12">
        <v>4.3624613302185603E-2</v>
      </c>
      <c r="AM26" s="12">
        <v>0.31644516328384498</v>
      </c>
      <c r="AN26" s="12" t="s">
        <v>421</v>
      </c>
      <c r="AO26" s="12">
        <v>5.42953141677655E-2</v>
      </c>
      <c r="AP26" s="12">
        <v>7.2391890412975904E-3</v>
      </c>
      <c r="AQ26" s="12">
        <v>0.12539069982433201</v>
      </c>
      <c r="AR26" s="12">
        <v>9.9158419602859496E-3</v>
      </c>
      <c r="AS26" s="12">
        <v>1.7876840195679901E-2</v>
      </c>
      <c r="AT26">
        <v>10</v>
      </c>
      <c r="AU26">
        <v>192217</v>
      </c>
      <c r="AV26">
        <v>975920</v>
      </c>
      <c r="AX26" s="129">
        <v>27</v>
      </c>
      <c r="AY26" s="139">
        <v>0.04</v>
      </c>
      <c r="AZ26" s="138">
        <f t="shared" si="21"/>
        <v>3.0411799272847635E-3</v>
      </c>
      <c r="BA26" s="138">
        <f>(AH26-AY26)/AJ26*BK26</f>
        <v>1.2517259532446231E-4</v>
      </c>
      <c r="BB26" s="138"/>
      <c r="BC26" s="139">
        <f t="shared" si="22"/>
        <v>2.5850029381920488E-2</v>
      </c>
      <c r="BD26" s="135">
        <f t="shared" si="23"/>
        <v>2.8789696924626331</v>
      </c>
      <c r="BE26" s="139">
        <f>AC26/AC$8/$BK$8*$BK26*BP$8</f>
        <v>3.81389012240429</v>
      </c>
      <c r="BF26" s="135">
        <f>Y26/Y$8/$BK$8*$BK26*BS$8</f>
        <v>4.5381531853302093</v>
      </c>
      <c r="BG26" s="135">
        <f>AA26/AA$8/$BK$8*$BK26*BT$8</f>
        <v>0</v>
      </c>
      <c r="BH26" s="135">
        <f>AB26/AB$8/$BK$8*$BK26*BQ$8</f>
        <v>258.49812066052078</v>
      </c>
      <c r="BI26" s="135">
        <f>AD26/AD$8/$BK$8*$BK26*BR$8</f>
        <v>46.081222454959118</v>
      </c>
      <c r="BK26" s="11">
        <v>54</v>
      </c>
      <c r="BQ26" s="11">
        <v>321</v>
      </c>
    </row>
    <row r="27" spans="1:71" x14ac:dyDescent="0.2">
      <c r="D27" s="1"/>
      <c r="X27" s="179"/>
      <c r="Y27" s="179"/>
      <c r="Z27" s="179"/>
      <c r="AA27" s="15"/>
      <c r="AB27" s="179"/>
      <c r="AC27" s="179"/>
      <c r="AD27" s="15"/>
      <c r="AE27" s="179"/>
      <c r="AF27" s="179"/>
      <c r="AG27" s="3"/>
      <c r="AH27" s="180"/>
      <c r="AI27" s="180"/>
      <c r="AJ27" s="3"/>
      <c r="AK27" s="12"/>
      <c r="AL27" s="12"/>
      <c r="AM27" s="12"/>
      <c r="AN27" s="12"/>
      <c r="AO27" s="12"/>
      <c r="AP27" s="12"/>
      <c r="AQ27" s="12"/>
      <c r="AR27" s="12"/>
      <c r="AS27" s="12"/>
      <c r="AX27" s="129"/>
      <c r="AY27" s="139"/>
      <c r="AZ27" s="138"/>
      <c r="BA27" s="138"/>
      <c r="BB27" s="138"/>
      <c r="BC27" s="139"/>
      <c r="BD27" s="135"/>
      <c r="BE27" s="139"/>
      <c r="BF27" s="135"/>
      <c r="BG27" s="135"/>
      <c r="BH27" s="135"/>
      <c r="BI27" s="135"/>
    </row>
    <row r="28" spans="1:71" x14ac:dyDescent="0.2">
      <c r="A28" t="s">
        <v>564</v>
      </c>
      <c r="C28" t="s">
        <v>565</v>
      </c>
      <c r="D28" s="1">
        <v>45679</v>
      </c>
      <c r="E28" s="173">
        <v>0.40208333333333335</v>
      </c>
      <c r="F28" s="16" t="s">
        <v>70</v>
      </c>
      <c r="G28" s="16">
        <v>4882</v>
      </c>
      <c r="H28" s="16">
        <v>327</v>
      </c>
      <c r="I28" s="16">
        <v>400</v>
      </c>
      <c r="J28" s="16">
        <v>36</v>
      </c>
      <c r="K28" s="16">
        <v>2001</v>
      </c>
      <c r="L28" s="16">
        <v>40</v>
      </c>
      <c r="M28" s="16">
        <v>20</v>
      </c>
      <c r="N28" s="16">
        <v>150</v>
      </c>
      <c r="O28" s="16">
        <v>80</v>
      </c>
      <c r="P28" s="16">
        <v>400</v>
      </c>
      <c r="Q28" s="16">
        <v>4.8499999999999996</v>
      </c>
      <c r="R28" s="16">
        <v>4.84</v>
      </c>
      <c r="S28" s="16">
        <v>180</v>
      </c>
      <c r="T28" s="16" t="s">
        <v>522</v>
      </c>
      <c r="U28" s="16">
        <v>-1</v>
      </c>
      <c r="V28" s="16">
        <v>-2</v>
      </c>
      <c r="W28" s="16">
        <v>-1</v>
      </c>
      <c r="X28" s="179">
        <v>0.21916565800000001</v>
      </c>
      <c r="Y28" s="179">
        <v>6.7199879999999997E-3</v>
      </c>
      <c r="Z28" s="179">
        <v>2.7700000000000002E-6</v>
      </c>
      <c r="AA28" s="15">
        <v>0</v>
      </c>
      <c r="AB28" s="179">
        <v>3.61245E-4</v>
      </c>
      <c r="AC28" s="179">
        <v>1.3948860350000001</v>
      </c>
      <c r="AD28" s="15">
        <v>5.9121499999999997E-4</v>
      </c>
      <c r="AE28" s="179">
        <v>1.4621846000000001E-2</v>
      </c>
      <c r="AF28" s="179">
        <v>1.7514443000000001E-2</v>
      </c>
      <c r="AG28" s="3">
        <v>5300.922071</v>
      </c>
      <c r="AH28" s="180">
        <v>6.7204299999999995E-2</v>
      </c>
      <c r="AI28" s="180">
        <v>0</v>
      </c>
      <c r="AJ28" s="3">
        <v>24208.871230000001</v>
      </c>
      <c r="AK28" s="12">
        <v>9.8571609999999997E-3</v>
      </c>
      <c r="AL28" s="12">
        <v>9.9445379999999993E-3</v>
      </c>
      <c r="AM28" s="12">
        <v>0.50015683399999999</v>
      </c>
      <c r="AN28" s="12" t="s">
        <v>421</v>
      </c>
      <c r="AO28" s="12">
        <v>4.6842844000000002E-2</v>
      </c>
      <c r="AP28" s="12">
        <v>3.363053E-3</v>
      </c>
      <c r="AQ28" s="12">
        <v>4.1670085000000003E-2</v>
      </c>
      <c r="AR28" s="12">
        <v>1.1702351999999999E-2</v>
      </c>
      <c r="AS28" s="12">
        <v>1.9387842999999998E-2</v>
      </c>
      <c r="AT28">
        <v>10</v>
      </c>
      <c r="AU28">
        <v>192217</v>
      </c>
      <c r="AV28">
        <v>975920</v>
      </c>
      <c r="AX28" s="129">
        <v>10</v>
      </c>
      <c r="AY28" s="139">
        <v>0.04</v>
      </c>
      <c r="AZ28" s="138">
        <f t="shared" ref="AZ28" si="24">(AG28-AX28)/AJ28</f>
        <v>0.21855302631555201</v>
      </c>
      <c r="BA28" s="138">
        <f>(AH28-AY28)/AJ28*BK28</f>
        <v>5.6186634522406006E-5</v>
      </c>
      <c r="BB28" s="138"/>
      <c r="BC28" s="139">
        <f t="shared" ref="BC28" si="25">AZ28*$BC$9</f>
        <v>1.8577007236821921</v>
      </c>
      <c r="BD28" s="135">
        <f t="shared" ref="BD28" si="26">BA28*$BD$9</f>
        <v>1.2922925940153382</v>
      </c>
      <c r="BE28" s="139">
        <f>AC28/AC$8/$BK$8*$BK28*BP$8</f>
        <v>6.06158940667971</v>
      </c>
      <c r="BF28" s="135">
        <f>Y28/Y$8/$BK$8*$BK28*BS$8</f>
        <v>49.661404214643866</v>
      </c>
      <c r="BG28" s="135">
        <f>AA28/AA$8/$BK$8*$BK28*BT$8</f>
        <v>0</v>
      </c>
      <c r="BH28" s="135">
        <f>AB28/AB$8/$BK$8*$BK28*BQ$8</f>
        <v>171.44884343869452</v>
      </c>
      <c r="BI28" s="135">
        <f>AD28/AD$8/$BK$8*$BK28*BR$8</f>
        <v>1179.8493010304287</v>
      </c>
      <c r="BK28" s="11">
        <v>50</v>
      </c>
      <c r="BR28" s="11">
        <v>2000</v>
      </c>
    </row>
    <row r="29" spans="1:71" x14ac:dyDescent="0.2">
      <c r="D29" s="1"/>
      <c r="X29" s="179"/>
      <c r="Y29" s="179"/>
      <c r="Z29" s="179"/>
      <c r="AA29" s="15"/>
      <c r="AB29" s="179"/>
      <c r="AC29" s="179"/>
      <c r="AD29" s="15"/>
      <c r="AE29" s="179"/>
      <c r="AF29" s="179"/>
      <c r="AG29" s="3"/>
      <c r="AH29" s="180"/>
      <c r="AI29" s="180"/>
      <c r="AJ29" s="3"/>
      <c r="AK29" s="12"/>
      <c r="AL29" s="12"/>
      <c r="AM29" s="12"/>
      <c r="AN29" s="12"/>
      <c r="AO29" s="12"/>
      <c r="AP29" s="12"/>
      <c r="AQ29" s="12"/>
      <c r="AR29" s="12"/>
      <c r="AS29" s="12"/>
      <c r="AX29" s="129"/>
      <c r="AY29" s="139"/>
      <c r="AZ29" s="138"/>
      <c r="BA29" s="138"/>
      <c r="BB29" s="138"/>
      <c r="BC29" s="139"/>
      <c r="BD29" s="135"/>
      <c r="BE29" s="139"/>
      <c r="BF29" s="135"/>
      <c r="BG29" s="135"/>
      <c r="BH29" s="135"/>
      <c r="BI29" s="135"/>
      <c r="BJ29" s="11"/>
    </row>
    <row r="30" spans="1:71" x14ac:dyDescent="0.2">
      <c r="A30" s="214" t="s">
        <v>566</v>
      </c>
      <c r="B30" t="s">
        <v>180</v>
      </c>
      <c r="C30" t="s">
        <v>567</v>
      </c>
      <c r="D30" s="1">
        <v>45679</v>
      </c>
      <c r="E30" s="173">
        <v>0.51458333333333328</v>
      </c>
      <c r="F30" s="16" t="s">
        <v>155</v>
      </c>
      <c r="G30" s="16">
        <v>5707</v>
      </c>
      <c r="H30" s="16">
        <v>-2453</v>
      </c>
      <c r="I30" s="16">
        <v>400</v>
      </c>
      <c r="J30" s="16">
        <v>36</v>
      </c>
      <c r="K30" s="16">
        <v>2001</v>
      </c>
      <c r="L30" s="16">
        <v>40</v>
      </c>
      <c r="M30" s="16">
        <v>20</v>
      </c>
      <c r="N30" s="16">
        <v>150</v>
      </c>
      <c r="O30" s="16">
        <v>80</v>
      </c>
      <c r="P30" s="16">
        <v>400</v>
      </c>
      <c r="Q30" s="16">
        <v>4.7300000000000004</v>
      </c>
      <c r="R30" s="16">
        <v>4.75</v>
      </c>
      <c r="S30" s="16">
        <v>180</v>
      </c>
      <c r="T30" s="16" t="s">
        <v>522</v>
      </c>
      <c r="U30" s="16">
        <v>0</v>
      </c>
      <c r="V30" s="16">
        <v>-2</v>
      </c>
      <c r="W30" s="16">
        <v>-5</v>
      </c>
      <c r="X30" s="179">
        <v>5.0879051687840798E-3</v>
      </c>
      <c r="Y30" s="179">
        <v>2.8778695566719198E-3</v>
      </c>
      <c r="Z30" s="179">
        <v>7.5400634220363696E-6</v>
      </c>
      <c r="AA30" s="15">
        <v>0</v>
      </c>
      <c r="AB30" s="179">
        <v>3.19406348402068E-5</v>
      </c>
      <c r="AC30" s="179">
        <v>2.0969474368335499</v>
      </c>
      <c r="AD30" s="15">
        <v>1.06965960362845E-5</v>
      </c>
      <c r="AE30" s="179">
        <v>1.2898264472540701E-2</v>
      </c>
      <c r="AF30" s="179">
        <v>1.6538287336039601E-2</v>
      </c>
      <c r="AG30" s="3">
        <v>106.26906955881</v>
      </c>
      <c r="AH30" s="180">
        <v>0.15681003411738301</v>
      </c>
      <c r="AI30" s="180">
        <v>0</v>
      </c>
      <c r="AJ30" s="3">
        <v>20890.335879541599</v>
      </c>
      <c r="AK30" s="12">
        <v>1.6156369801405401E-2</v>
      </c>
      <c r="AL30" s="12">
        <v>2.4768656401182702E-2</v>
      </c>
      <c r="AM30" s="12">
        <v>0.189107542763153</v>
      </c>
      <c r="AN30" s="12" t="s">
        <v>421</v>
      </c>
      <c r="AO30" s="12">
        <v>0.20094568494812001</v>
      </c>
      <c r="AP30" s="12">
        <v>2.8693417018600298E-3</v>
      </c>
      <c r="AQ30" s="12">
        <v>0.39390384943934798</v>
      </c>
      <c r="AR30" s="12">
        <v>7.33760869829318E-3</v>
      </c>
      <c r="AS30" s="12">
        <v>1.0894861549946301E-2</v>
      </c>
      <c r="AT30">
        <v>10</v>
      </c>
      <c r="AU30">
        <v>192217</v>
      </c>
      <c r="AV30">
        <v>975920</v>
      </c>
      <c r="AX30" s="129">
        <v>96</v>
      </c>
      <c r="AY30" s="139">
        <v>0.04</v>
      </c>
      <c r="AZ30" s="138">
        <f t="shared" ref="AZ30:AZ59" si="27">(AG30-AX30)/AJ30</f>
        <v>4.9157034228763865E-4</v>
      </c>
      <c r="BA30" s="138">
        <f t="shared" ref="BA30:BA59" si="28">(AH30-AY30)/AJ30*BK30</f>
        <v>2.8008236165650896E-4</v>
      </c>
      <c r="BB30" s="138"/>
      <c r="BC30" s="139">
        <f t="shared" ref="BC30:BC59" si="29">AZ30*$BC$9</f>
        <v>4.1783479094449289E-3</v>
      </c>
      <c r="BD30" s="135">
        <f t="shared" ref="BD30:BD59" si="30">BA30*$BD$9</f>
        <v>6.4418943180997061</v>
      </c>
      <c r="BE30" s="139">
        <f t="shared" ref="BE30:BE59" si="31">AC30/AC$8/$BK$8*$BK30*BP$8</f>
        <v>9.1288560870418856</v>
      </c>
      <c r="BF30" s="135">
        <f t="shared" ref="BF30:BF59" si="32">Y30/Y$8/$BK$8*$BK30*BS$8</f>
        <v>21.306034714481306</v>
      </c>
      <c r="BG30" s="135">
        <f t="shared" ref="BG30:BG59" si="33">AA30/AA$8/$BK$8*$BK30*BT$8</f>
        <v>0</v>
      </c>
      <c r="BH30" s="135">
        <f t="shared" ref="BH30:BH59" si="34">AB30/AB$8/$BK$8*$BK30*BQ$8</f>
        <v>15.186485722639262</v>
      </c>
      <c r="BI30" s="135">
        <f t="shared" ref="BI30:BI59" si="35">AD30/AD$8/$BK$8*$BK30*BR$8</f>
        <v>21.384924308851073</v>
      </c>
      <c r="BJ30" s="11"/>
      <c r="BK30" s="11">
        <v>50.09</v>
      </c>
      <c r="BL30" s="11">
        <v>0</v>
      </c>
      <c r="BM30" s="11">
        <v>0</v>
      </c>
      <c r="BN30" s="11">
        <v>0</v>
      </c>
      <c r="BO30" s="11">
        <v>0</v>
      </c>
      <c r="BP30" s="11">
        <v>8.7799999999999994</v>
      </c>
      <c r="BQ30" s="11">
        <v>15</v>
      </c>
      <c r="BR30" s="11">
        <v>11</v>
      </c>
    </row>
    <row r="31" spans="1:71" x14ac:dyDescent="0.2">
      <c r="A31" s="214" t="s">
        <v>568</v>
      </c>
      <c r="B31" t="s">
        <v>180</v>
      </c>
      <c r="C31" t="s">
        <v>569</v>
      </c>
      <c r="D31" s="1">
        <v>45679</v>
      </c>
      <c r="E31" s="173">
        <v>0.72499999999999998</v>
      </c>
      <c r="F31" s="16" t="s">
        <v>155</v>
      </c>
      <c r="G31" s="16">
        <v>5170</v>
      </c>
      <c r="H31" s="16">
        <v>-2999</v>
      </c>
      <c r="I31" s="16">
        <v>400</v>
      </c>
      <c r="J31" s="16">
        <v>36</v>
      </c>
      <c r="K31" s="16">
        <v>2001</v>
      </c>
      <c r="L31" s="16">
        <v>40</v>
      </c>
      <c r="M31" s="16">
        <v>20</v>
      </c>
      <c r="N31" s="16">
        <v>150</v>
      </c>
      <c r="O31" s="16">
        <v>80</v>
      </c>
      <c r="P31" s="16">
        <v>400</v>
      </c>
      <c r="Q31" s="16">
        <v>4.6399999999999997</v>
      </c>
      <c r="R31" s="16">
        <v>4.6399999999999997</v>
      </c>
      <c r="S31" s="16">
        <v>180</v>
      </c>
      <c r="T31" s="16" t="s">
        <v>522</v>
      </c>
      <c r="U31" s="16">
        <v>-3</v>
      </c>
      <c r="V31" s="16">
        <v>3</v>
      </c>
      <c r="W31" s="16">
        <v>-3</v>
      </c>
      <c r="X31" s="179">
        <v>4.55739790233278E-3</v>
      </c>
      <c r="Y31" s="179">
        <v>2.6885880258078901E-3</v>
      </c>
      <c r="Z31" s="179">
        <v>2.1947825569112499E-6</v>
      </c>
      <c r="AA31" s="15">
        <v>1.0562718649772801E-6</v>
      </c>
      <c r="AB31" s="179">
        <v>2.5133456752548501E-5</v>
      </c>
      <c r="AC31" s="179">
        <v>2.0824802849936201</v>
      </c>
      <c r="AD31" s="15">
        <v>1.1547606701502699E-5</v>
      </c>
      <c r="AE31" s="179">
        <v>1.2826844782170801E-2</v>
      </c>
      <c r="AF31" s="179">
        <v>1.6530290691133501E-2</v>
      </c>
      <c r="AG31" s="3">
        <v>94.9701980631271</v>
      </c>
      <c r="AH31" s="180">
        <v>4.4802866890680998E-2</v>
      </c>
      <c r="AI31" s="180">
        <v>2.2401433445340499E-2</v>
      </c>
      <c r="AJ31" s="3">
        <v>20848.158716904301</v>
      </c>
      <c r="AK31" s="12">
        <v>2.5761218216211201E-2</v>
      </c>
      <c r="AL31" s="12">
        <v>2.4197214650552901E-2</v>
      </c>
      <c r="AM31" s="12">
        <v>0.66143997581176905</v>
      </c>
      <c r="AN31" s="12">
        <v>1</v>
      </c>
      <c r="AO31" s="12">
        <v>0.20650008388879401</v>
      </c>
      <c r="AP31" s="12">
        <v>3.0053115471230002E-3</v>
      </c>
      <c r="AQ31" s="12">
        <v>0.239082862103385</v>
      </c>
      <c r="AR31" s="12">
        <v>1.3026222203531499E-2</v>
      </c>
      <c r="AS31" s="12">
        <v>1.7846685289302899E-2</v>
      </c>
      <c r="AT31">
        <v>10</v>
      </c>
      <c r="AU31">
        <v>192217</v>
      </c>
      <c r="AV31">
        <v>975920</v>
      </c>
      <c r="AX31" s="129">
        <v>96</v>
      </c>
      <c r="AY31" s="139">
        <v>0.04</v>
      </c>
      <c r="AZ31" s="138">
        <f t="shared" si="27"/>
        <v>-4.9395342334855996E-5</v>
      </c>
      <c r="BA31" s="138">
        <f t="shared" si="28"/>
        <v>1.1539417260822434E-5</v>
      </c>
      <c r="BB31" s="138"/>
      <c r="BC31" s="139">
        <f t="shared" si="29"/>
        <v>-4.1986040984627599E-4</v>
      </c>
      <c r="BD31" s="135">
        <f t="shared" si="30"/>
        <v>0.265406596998916</v>
      </c>
      <c r="BE31" s="139">
        <f t="shared" si="31"/>
        <v>9.0658747529291279</v>
      </c>
      <c r="BF31" s="135">
        <f t="shared" si="32"/>
        <v>19.9047068266173</v>
      </c>
      <c r="BG31" s="135">
        <f t="shared" si="33"/>
        <v>1.4949414513125565</v>
      </c>
      <c r="BH31" s="135">
        <f t="shared" si="34"/>
        <v>11.949946644538198</v>
      </c>
      <c r="BI31" s="135">
        <f t="shared" si="35"/>
        <v>23.086287864133809</v>
      </c>
      <c r="BK31" s="11">
        <v>50.09</v>
      </c>
      <c r="BL31" s="11">
        <v>0</v>
      </c>
      <c r="BM31" s="11">
        <v>0</v>
      </c>
      <c r="BN31" s="11">
        <v>0</v>
      </c>
      <c r="BO31" s="11">
        <v>0</v>
      </c>
      <c r="BP31" s="11">
        <v>8.7799999999999994</v>
      </c>
      <c r="BQ31" s="11">
        <v>15</v>
      </c>
      <c r="BR31" s="11">
        <v>11</v>
      </c>
    </row>
    <row r="32" spans="1:71" x14ac:dyDescent="0.2">
      <c r="A32" s="214" t="s">
        <v>570</v>
      </c>
      <c r="B32" t="s">
        <v>180</v>
      </c>
      <c r="C32" t="s">
        <v>571</v>
      </c>
      <c r="D32" s="1">
        <v>45679</v>
      </c>
      <c r="E32" s="173">
        <v>0.7319444444444444</v>
      </c>
      <c r="F32" s="16" t="s">
        <v>155</v>
      </c>
      <c r="G32" s="16">
        <v>6559</v>
      </c>
      <c r="H32" s="16">
        <v>-2229</v>
      </c>
      <c r="I32" s="16">
        <v>400</v>
      </c>
      <c r="J32" s="16">
        <v>36</v>
      </c>
      <c r="K32" s="16">
        <v>2001</v>
      </c>
      <c r="L32" s="16">
        <v>40</v>
      </c>
      <c r="M32" s="16">
        <v>20</v>
      </c>
      <c r="N32" s="16">
        <v>150</v>
      </c>
      <c r="O32" s="16">
        <v>80</v>
      </c>
      <c r="P32" s="16">
        <v>400</v>
      </c>
      <c r="Q32" s="16">
        <v>4.63</v>
      </c>
      <c r="R32" s="16">
        <v>4.5999999999999996</v>
      </c>
      <c r="S32" s="16">
        <v>180</v>
      </c>
      <c r="T32" s="16" t="s">
        <v>522</v>
      </c>
      <c r="U32" s="16">
        <v>1</v>
      </c>
      <c r="V32" s="16">
        <v>-5</v>
      </c>
      <c r="W32" s="16">
        <v>-4</v>
      </c>
      <c r="X32" s="179">
        <v>4.7790934629059799E-3</v>
      </c>
      <c r="Y32" s="179">
        <v>3.3898445943482199E-3</v>
      </c>
      <c r="Z32" s="179">
        <v>0</v>
      </c>
      <c r="AA32" s="15">
        <v>0</v>
      </c>
      <c r="AB32" s="179">
        <v>2.9871596382423801E-5</v>
      </c>
      <c r="AC32" s="179">
        <v>2.0942683694134701</v>
      </c>
      <c r="AD32" s="15">
        <v>4.0789326030792101E-6</v>
      </c>
      <c r="AE32" s="179">
        <v>1.23914085819217E-2</v>
      </c>
      <c r="AF32" s="179">
        <v>1.6036720621548501E-2</v>
      </c>
      <c r="AG32" s="3">
        <v>96.171399733540198</v>
      </c>
      <c r="AH32" s="180">
        <v>0</v>
      </c>
      <c r="AI32" s="180">
        <v>0</v>
      </c>
      <c r="AJ32" s="3">
        <v>20132.040152031001</v>
      </c>
      <c r="AK32" s="12">
        <v>1.61062958281574E-2</v>
      </c>
      <c r="AL32" s="12">
        <v>2.2875620451364001E-2</v>
      </c>
      <c r="AM32" s="12" t="s">
        <v>421</v>
      </c>
      <c r="AN32" s="12" t="s">
        <v>421</v>
      </c>
      <c r="AO32" s="12">
        <v>0.179546052795403</v>
      </c>
      <c r="AP32" s="12">
        <v>2.2634536128361498E-3</v>
      </c>
      <c r="AQ32" s="12">
        <v>0.76925751816870802</v>
      </c>
      <c r="AR32" s="12">
        <v>7.4628849561592598E-3</v>
      </c>
      <c r="AS32" s="12">
        <v>1.8767805555411899E-2</v>
      </c>
      <c r="AT32">
        <v>10</v>
      </c>
      <c r="AU32">
        <v>192217</v>
      </c>
      <c r="AV32">
        <v>975920</v>
      </c>
      <c r="AX32" s="129">
        <v>96</v>
      </c>
      <c r="AY32" s="139">
        <v>0.04</v>
      </c>
      <c r="AZ32" s="138">
        <f t="shared" si="27"/>
        <v>8.5137786456732727E-6</v>
      </c>
      <c r="BA32" s="138">
        <f t="shared" si="28"/>
        <v>-9.9522948735916828E-5</v>
      </c>
      <c r="BB32" s="138"/>
      <c r="BC32" s="139">
        <f t="shared" si="29"/>
        <v>7.2367118488222821E-5</v>
      </c>
      <c r="BD32" s="135">
        <f t="shared" si="30"/>
        <v>-2.289027820926087</v>
      </c>
      <c r="BE32" s="139">
        <f t="shared" si="31"/>
        <v>9.1171930283996918</v>
      </c>
      <c r="BF32" s="135">
        <f t="shared" si="32"/>
        <v>25.096393419374703</v>
      </c>
      <c r="BG32" s="135">
        <f t="shared" si="33"/>
        <v>0</v>
      </c>
      <c r="BH32" s="135">
        <f t="shared" si="34"/>
        <v>14.202741249309012</v>
      </c>
      <c r="BI32" s="135">
        <f t="shared" si="35"/>
        <v>8.1547124601007788</v>
      </c>
      <c r="BK32" s="11">
        <v>50.09</v>
      </c>
      <c r="BL32" s="11">
        <v>0</v>
      </c>
      <c r="BM32" s="11">
        <v>0</v>
      </c>
      <c r="BN32" s="11">
        <v>0</v>
      </c>
      <c r="BO32" s="11">
        <v>0</v>
      </c>
      <c r="BP32" s="11">
        <v>8.7799999999999994</v>
      </c>
      <c r="BQ32" s="11">
        <v>15</v>
      </c>
      <c r="BR32" s="11">
        <v>11</v>
      </c>
    </row>
    <row r="33" spans="1:72" s="185" customFormat="1" x14ac:dyDescent="0.2">
      <c r="A33" s="215" t="s">
        <v>572</v>
      </c>
      <c r="B33" s="185" t="s">
        <v>184</v>
      </c>
      <c r="C33" s="185" t="s">
        <v>573</v>
      </c>
      <c r="D33" s="186">
        <v>45679</v>
      </c>
      <c r="E33" s="187">
        <v>0.56736111111111109</v>
      </c>
      <c r="F33" s="188" t="s">
        <v>155</v>
      </c>
      <c r="G33" s="188">
        <v>73</v>
      </c>
      <c r="H33" s="188">
        <v>316</v>
      </c>
      <c r="I33" s="188">
        <v>400</v>
      </c>
      <c r="J33" s="188">
        <v>36</v>
      </c>
      <c r="K33" s="188">
        <v>2001</v>
      </c>
      <c r="L33" s="188">
        <v>40</v>
      </c>
      <c r="M33" s="188">
        <v>20</v>
      </c>
      <c r="N33" s="188">
        <v>150</v>
      </c>
      <c r="O33" s="188">
        <v>80</v>
      </c>
      <c r="P33" s="188">
        <v>400</v>
      </c>
      <c r="Q33" s="188">
        <v>4.7</v>
      </c>
      <c r="R33" s="188">
        <v>4.71</v>
      </c>
      <c r="S33" s="188">
        <v>180</v>
      </c>
      <c r="T33" s="188" t="s">
        <v>522</v>
      </c>
      <c r="U33" s="188">
        <v>-2</v>
      </c>
      <c r="V33" s="188">
        <v>-2</v>
      </c>
      <c r="W33" s="188">
        <v>-1</v>
      </c>
      <c r="X33" s="189">
        <v>0.12942251392590801</v>
      </c>
      <c r="Y33" s="189">
        <v>2.3154482625585701E-4</v>
      </c>
      <c r="Z33" s="189">
        <v>1.4081680399333701E-4</v>
      </c>
      <c r="AA33" s="190">
        <v>1.0445106687344901E-6</v>
      </c>
      <c r="AB33" s="189">
        <v>2.2430986333947501E-4</v>
      </c>
      <c r="AC33" s="189">
        <v>1.96505413003385</v>
      </c>
      <c r="AD33" s="190">
        <v>9.0088646586462196E-5</v>
      </c>
      <c r="AE33" s="189">
        <v>1.30033460384323E-2</v>
      </c>
      <c r="AF33" s="189">
        <v>1.75017320679829E-2</v>
      </c>
      <c r="AG33" s="191">
        <v>2759.4229558337802</v>
      </c>
      <c r="AH33" s="192">
        <v>3.00179222715053</v>
      </c>
      <c r="AI33" s="192">
        <v>2.2401433445340499E-2</v>
      </c>
      <c r="AJ33" s="191">
        <v>21327.7145871424</v>
      </c>
      <c r="AK33" s="193">
        <v>5.7837237080091896E-3</v>
      </c>
      <c r="AL33" s="193">
        <v>6.6445491446152999E-2</v>
      </c>
      <c r="AM33" s="193">
        <v>4.6353924018078398E-2</v>
      </c>
      <c r="AN33" s="193">
        <v>1</v>
      </c>
      <c r="AO33" s="193">
        <v>7.1960572219441604E-2</v>
      </c>
      <c r="AP33" s="193">
        <v>3.4853810185101102E-3</v>
      </c>
      <c r="AQ33" s="193">
        <v>0.10105204191153</v>
      </c>
      <c r="AR33" s="193">
        <v>6.8719683965833001E-3</v>
      </c>
      <c r="AS33" s="193">
        <v>1.8647684650041799E-2</v>
      </c>
      <c r="AT33" s="185">
        <v>10</v>
      </c>
      <c r="AU33" s="185">
        <v>192217</v>
      </c>
      <c r="AV33" s="185">
        <v>975920</v>
      </c>
      <c r="AX33" s="185">
        <v>96</v>
      </c>
      <c r="AY33" s="194">
        <v>0.04</v>
      </c>
      <c r="AZ33" s="195">
        <f t="shared" si="27"/>
        <v>0.12488084201199166</v>
      </c>
      <c r="BA33" s="195">
        <f t="shared" si="28"/>
        <v>7.0212968385749046E-3</v>
      </c>
      <c r="BB33" s="195"/>
      <c r="BC33" s="194">
        <f t="shared" si="29"/>
        <v>1.0614871571019291</v>
      </c>
      <c r="BD33" s="196">
        <f t="shared" si="30"/>
        <v>161.48982728722279</v>
      </c>
      <c r="BE33" s="194">
        <f t="shared" si="31"/>
        <v>8.6349408700653107</v>
      </c>
      <c r="BF33" s="196">
        <f t="shared" si="32"/>
        <v>1.7303049100771042</v>
      </c>
      <c r="BG33" s="196">
        <f t="shared" si="33"/>
        <v>1.4921668445908958</v>
      </c>
      <c r="BH33" s="196">
        <f t="shared" si="34"/>
        <v>107.65101941294355</v>
      </c>
      <c r="BI33" s="196">
        <f t="shared" si="35"/>
        <v>181.79763065030463</v>
      </c>
      <c r="BJ33" s="197" t="str">
        <f>[1]ND70!A3</f>
        <v>ND-70 (Natural)</v>
      </c>
      <c r="BK33" s="197">
        <v>50.56</v>
      </c>
      <c r="BL33" s="198">
        <v>1</v>
      </c>
      <c r="BM33" s="198">
        <v>0.17</v>
      </c>
      <c r="BN33" s="197">
        <v>145</v>
      </c>
      <c r="BO33" s="198">
        <v>53</v>
      </c>
      <c r="BP33" s="197">
        <v>8.3800000000000008</v>
      </c>
      <c r="BQ33" s="197">
        <v>96</v>
      </c>
      <c r="BR33" s="197">
        <v>182</v>
      </c>
      <c r="BS33" s="197"/>
      <c r="BT33" s="197"/>
    </row>
    <row r="34" spans="1:72" s="199" customFormat="1" x14ac:dyDescent="0.2">
      <c r="A34" s="216" t="s">
        <v>574</v>
      </c>
      <c r="B34" s="199" t="s">
        <v>184</v>
      </c>
      <c r="C34" s="199" t="s">
        <v>575</v>
      </c>
      <c r="D34" s="186">
        <v>45679</v>
      </c>
      <c r="E34" s="187">
        <v>0.69444444444444442</v>
      </c>
      <c r="F34" s="188" t="s">
        <v>155</v>
      </c>
      <c r="G34" s="188">
        <v>-457</v>
      </c>
      <c r="H34" s="188">
        <v>-144</v>
      </c>
      <c r="I34" s="188">
        <v>400</v>
      </c>
      <c r="J34" s="188">
        <v>36</v>
      </c>
      <c r="K34" s="188">
        <v>2001</v>
      </c>
      <c r="L34" s="188">
        <v>40</v>
      </c>
      <c r="M34" s="188">
        <v>20</v>
      </c>
      <c r="N34" s="188">
        <v>150</v>
      </c>
      <c r="O34" s="188">
        <v>80</v>
      </c>
      <c r="P34" s="188">
        <v>400</v>
      </c>
      <c r="Q34" s="188">
        <v>4.6900000000000004</v>
      </c>
      <c r="R34" s="188">
        <v>4.68</v>
      </c>
      <c r="S34" s="188">
        <v>180</v>
      </c>
      <c r="T34" s="188" t="s">
        <v>522</v>
      </c>
      <c r="U34" s="188">
        <v>-7</v>
      </c>
      <c r="V34" s="188">
        <v>1</v>
      </c>
      <c r="W34" s="188">
        <v>2</v>
      </c>
      <c r="X34" s="189">
        <v>0.12157358882373399</v>
      </c>
      <c r="Y34" s="189">
        <v>2.2408462744075199E-4</v>
      </c>
      <c r="Z34" s="189">
        <v>1.30625855433457E-4</v>
      </c>
      <c r="AA34" s="190">
        <v>0</v>
      </c>
      <c r="AB34" s="189">
        <v>1.9116659351318699E-4</v>
      </c>
      <c r="AC34" s="189">
        <v>2.50101232407662</v>
      </c>
      <c r="AD34" s="190">
        <v>9.4720357671082694E-5</v>
      </c>
      <c r="AE34" s="189">
        <v>1.3092244465805701E-2</v>
      </c>
      <c r="AF34" s="189">
        <v>1.7596559646274702E-2</v>
      </c>
      <c r="AG34" s="191">
        <v>2562.28908655224</v>
      </c>
      <c r="AH34" s="192">
        <v>2.7553765399865702</v>
      </c>
      <c r="AI34" s="192">
        <v>0</v>
      </c>
      <c r="AJ34" s="191">
        <v>21064.9348590179</v>
      </c>
      <c r="AK34" s="193">
        <v>3.2622815011138499E-2</v>
      </c>
      <c r="AL34" s="193">
        <v>5.3564689031150699E-2</v>
      </c>
      <c r="AM34" s="193">
        <v>0.108802601504858</v>
      </c>
      <c r="AN34" s="193" t="s">
        <v>421</v>
      </c>
      <c r="AO34" s="193">
        <v>8.3434073618333798E-2</v>
      </c>
      <c r="AP34" s="193">
        <v>9.5775984418306204E-2</v>
      </c>
      <c r="AQ34" s="193">
        <v>5.8797199824066899E-2</v>
      </c>
      <c r="AR34" s="193">
        <v>1.8449075740992901E-2</v>
      </c>
      <c r="AS34" s="193">
        <v>2.2350186060592501E-2</v>
      </c>
      <c r="AT34" s="199">
        <v>10</v>
      </c>
      <c r="AU34" s="199">
        <v>192217</v>
      </c>
      <c r="AV34" s="199">
        <v>975920</v>
      </c>
      <c r="AX34" s="200">
        <v>96</v>
      </c>
      <c r="AY34" s="201">
        <v>0.04</v>
      </c>
      <c r="AZ34" s="202">
        <f t="shared" si="27"/>
        <v>0.11708030919907741</v>
      </c>
      <c r="BA34" s="202">
        <f t="shared" si="28"/>
        <v>6.5174394689830892E-3</v>
      </c>
      <c r="BB34" s="202"/>
      <c r="BC34" s="201">
        <f t="shared" si="29"/>
        <v>0.99518262819215808</v>
      </c>
      <c r="BD34" s="203">
        <f t="shared" si="30"/>
        <v>149.90110778661105</v>
      </c>
      <c r="BE34" s="201">
        <f t="shared" si="31"/>
        <v>10.990075644040513</v>
      </c>
      <c r="BF34" s="203">
        <f t="shared" si="32"/>
        <v>1.6745557972652987</v>
      </c>
      <c r="BG34" s="203">
        <f t="shared" si="33"/>
        <v>0</v>
      </c>
      <c r="BH34" s="203">
        <f t="shared" si="34"/>
        <v>91.744867403575967</v>
      </c>
      <c r="BI34" s="203">
        <f t="shared" si="35"/>
        <v>191.1443589334587</v>
      </c>
      <c r="BK34" s="204">
        <v>50.56</v>
      </c>
      <c r="BL34" s="204">
        <v>1</v>
      </c>
      <c r="BM34" s="204">
        <v>0.17</v>
      </c>
      <c r="BN34" s="204">
        <v>145</v>
      </c>
      <c r="BO34" s="204">
        <v>53</v>
      </c>
      <c r="BP34" s="204">
        <v>8.3800000000000008</v>
      </c>
      <c r="BQ34" s="204">
        <v>96</v>
      </c>
      <c r="BR34" s="204">
        <v>182</v>
      </c>
      <c r="BS34" s="204"/>
      <c r="BT34" s="204"/>
    </row>
    <row r="35" spans="1:72" s="199" customFormat="1" x14ac:dyDescent="0.2">
      <c r="A35" s="216" t="s">
        <v>576</v>
      </c>
      <c r="B35" s="199" t="s">
        <v>184</v>
      </c>
      <c r="C35" s="199" t="s">
        <v>577</v>
      </c>
      <c r="D35" s="186">
        <v>45679</v>
      </c>
      <c r="E35" s="187">
        <v>0.70208333333333328</v>
      </c>
      <c r="F35" s="188" t="s">
        <v>155</v>
      </c>
      <c r="G35" s="188">
        <v>393</v>
      </c>
      <c r="H35" s="188">
        <v>539</v>
      </c>
      <c r="I35" s="188">
        <v>400</v>
      </c>
      <c r="J35" s="188">
        <v>36</v>
      </c>
      <c r="K35" s="188">
        <v>2001</v>
      </c>
      <c r="L35" s="188">
        <v>40</v>
      </c>
      <c r="M35" s="188">
        <v>20</v>
      </c>
      <c r="N35" s="188">
        <v>150</v>
      </c>
      <c r="O35" s="188">
        <v>80</v>
      </c>
      <c r="P35" s="188">
        <v>400</v>
      </c>
      <c r="Q35" s="188">
        <v>4.67</v>
      </c>
      <c r="R35" s="188">
        <v>4.66</v>
      </c>
      <c r="S35" s="188">
        <v>180</v>
      </c>
      <c r="T35" s="188" t="s">
        <v>522</v>
      </c>
      <c r="U35" s="188">
        <v>0</v>
      </c>
      <c r="V35" s="188">
        <v>-4</v>
      </c>
      <c r="W35" s="188">
        <v>2</v>
      </c>
      <c r="X35" s="189">
        <v>0.128459904860529</v>
      </c>
      <c r="Y35" s="189">
        <v>2.2738855748583299E-4</v>
      </c>
      <c r="Z35" s="189">
        <v>1.4412391576139601E-4</v>
      </c>
      <c r="AA35" s="190">
        <v>2.1464365117445901E-6</v>
      </c>
      <c r="AB35" s="189">
        <v>1.9423013693309601E-4</v>
      </c>
      <c r="AC35" s="189">
        <v>1.96679269986085</v>
      </c>
      <c r="AD35" s="190">
        <v>1.19598001669217E-4</v>
      </c>
      <c r="AE35" s="189">
        <v>1.26541990020983E-2</v>
      </c>
      <c r="AF35" s="189">
        <v>1.7055395187168101E-2</v>
      </c>
      <c r="AG35" s="191">
        <v>2692.1842038140899</v>
      </c>
      <c r="AH35" s="192">
        <v>3.0241935695564299</v>
      </c>
      <c r="AI35" s="192">
        <v>4.4802866890680998E-2</v>
      </c>
      <c r="AJ35" s="191">
        <v>20961.7026754935</v>
      </c>
      <c r="AK35" s="193">
        <v>5.2232986125743796E-3</v>
      </c>
      <c r="AL35" s="193">
        <v>6.5727531348013193E-2</v>
      </c>
      <c r="AM35" s="193">
        <v>7.0071941133023799E-2</v>
      </c>
      <c r="AN35" s="193">
        <v>0.66156847169394495</v>
      </c>
      <c r="AO35" s="193">
        <v>9.3759253454125405E-2</v>
      </c>
      <c r="AP35" s="193">
        <v>2.8227113985189499E-3</v>
      </c>
      <c r="AQ35" s="193">
        <v>0.10157696054785199</v>
      </c>
      <c r="AR35" s="193">
        <v>1.2259213635493999E-2</v>
      </c>
      <c r="AS35" s="193">
        <v>1.68189589448361E-2</v>
      </c>
      <c r="AT35" s="199">
        <v>10</v>
      </c>
      <c r="AU35" s="199">
        <v>192217</v>
      </c>
      <c r="AV35" s="199">
        <v>975920</v>
      </c>
      <c r="AX35" s="200">
        <v>96</v>
      </c>
      <c r="AY35" s="201">
        <v>0.04</v>
      </c>
      <c r="AZ35" s="202">
        <f t="shared" si="27"/>
        <v>0.12385368898726487</v>
      </c>
      <c r="BA35" s="202">
        <f t="shared" si="28"/>
        <v>7.1979280124590799E-3</v>
      </c>
      <c r="BB35" s="202"/>
      <c r="BC35" s="201">
        <f t="shared" si="29"/>
        <v>1.0527563563917515</v>
      </c>
      <c r="BD35" s="203">
        <f t="shared" si="30"/>
        <v>165.55234428655885</v>
      </c>
      <c r="BE35" s="201">
        <f t="shared" si="31"/>
        <v>8.6425805820840154</v>
      </c>
      <c r="BF35" s="203">
        <f t="shared" si="32"/>
        <v>1.6992456444624797</v>
      </c>
      <c r="BG35" s="203">
        <f t="shared" si="33"/>
        <v>3.0663558474947106</v>
      </c>
      <c r="BH35" s="203">
        <f t="shared" si="34"/>
        <v>93.215126300171633</v>
      </c>
      <c r="BI35" s="203">
        <f t="shared" si="35"/>
        <v>241.34709708517411</v>
      </c>
      <c r="BK35" s="204">
        <v>50.56</v>
      </c>
      <c r="BL35" s="204">
        <v>1</v>
      </c>
      <c r="BM35" s="204">
        <v>0.17</v>
      </c>
      <c r="BN35" s="204">
        <v>145</v>
      </c>
      <c r="BO35" s="204">
        <v>53</v>
      </c>
      <c r="BP35" s="204">
        <v>8.3800000000000008</v>
      </c>
      <c r="BQ35" s="204">
        <v>96</v>
      </c>
      <c r="BR35" s="204">
        <v>182</v>
      </c>
      <c r="BS35" s="204"/>
      <c r="BT35" s="204"/>
    </row>
    <row r="36" spans="1:72" s="205" customFormat="1" x14ac:dyDescent="0.2">
      <c r="A36" s="217" t="s">
        <v>578</v>
      </c>
      <c r="B36" s="205" t="s">
        <v>186</v>
      </c>
      <c r="C36" s="205" t="s">
        <v>579</v>
      </c>
      <c r="D36" s="1">
        <v>45679</v>
      </c>
      <c r="E36" s="173">
        <v>0.52222222222222225</v>
      </c>
      <c r="F36" s="16" t="s">
        <v>155</v>
      </c>
      <c r="G36" s="16">
        <v>1453</v>
      </c>
      <c r="H36" s="16">
        <v>-4083</v>
      </c>
      <c r="I36" s="16">
        <v>400</v>
      </c>
      <c r="J36" s="16">
        <v>36</v>
      </c>
      <c r="K36" s="16">
        <v>2001</v>
      </c>
      <c r="L36" s="16">
        <v>40</v>
      </c>
      <c r="M36" s="16">
        <v>20</v>
      </c>
      <c r="N36" s="16">
        <v>150</v>
      </c>
      <c r="O36" s="16">
        <v>80</v>
      </c>
      <c r="P36" s="16">
        <v>400</v>
      </c>
      <c r="Q36" s="16">
        <v>4.75</v>
      </c>
      <c r="R36" s="16">
        <v>4.76</v>
      </c>
      <c r="S36" s="16">
        <v>180</v>
      </c>
      <c r="T36" s="16" t="s">
        <v>522</v>
      </c>
      <c r="U36" s="16">
        <v>-5</v>
      </c>
      <c r="V36" s="16">
        <v>11</v>
      </c>
      <c r="W36" s="16">
        <v>0</v>
      </c>
      <c r="X36" s="179">
        <v>0.29363076076994299</v>
      </c>
      <c r="Y36" s="179">
        <v>2.0515225214738802E-3</v>
      </c>
      <c r="Z36" s="179">
        <v>1.52010597878029E-3</v>
      </c>
      <c r="AA36" s="15">
        <v>2.6870363242903301E-5</v>
      </c>
      <c r="AB36" s="179">
        <v>1.2743602301951999E-3</v>
      </c>
      <c r="AC36" s="179">
        <v>2.1408685147629698</v>
      </c>
      <c r="AD36" s="15">
        <v>3.9285610978105298E-4</v>
      </c>
      <c r="AE36" s="179">
        <v>1.27143430659791E-2</v>
      </c>
      <c r="AF36" s="179">
        <v>1.6826347613251701E-2</v>
      </c>
      <c r="AG36" s="3">
        <v>6095.1404754335199</v>
      </c>
      <c r="AH36" s="180">
        <v>31.563643659403699</v>
      </c>
      <c r="AI36" s="180">
        <v>0.56003589796147202</v>
      </c>
      <c r="AJ36" s="3">
        <v>20766.480684682399</v>
      </c>
      <c r="AK36" s="12">
        <v>7.53445759099893E-3</v>
      </c>
      <c r="AL36" s="12">
        <v>3.1107364812097801E-2</v>
      </c>
      <c r="AM36" s="12">
        <v>1.7028939292880799E-2</v>
      </c>
      <c r="AN36" s="12">
        <v>0.14098750991120701</v>
      </c>
      <c r="AO36" s="12">
        <v>5.3438009577922198E-2</v>
      </c>
      <c r="AP36" s="12">
        <v>4.0374618707262602E-3</v>
      </c>
      <c r="AQ36" s="12">
        <v>6.5705314327544603E-2</v>
      </c>
      <c r="AR36" s="12">
        <v>1.10814259974641E-2</v>
      </c>
      <c r="AS36" s="12">
        <v>1.8118183863701998E-2</v>
      </c>
      <c r="AT36" s="205">
        <v>10</v>
      </c>
      <c r="AU36" s="205">
        <v>192217</v>
      </c>
      <c r="AV36" s="205">
        <v>975920</v>
      </c>
      <c r="AX36" s="205">
        <v>96</v>
      </c>
      <c r="AY36" s="57">
        <v>0.04</v>
      </c>
      <c r="AZ36" s="206">
        <f t="shared" si="27"/>
        <v>0.28888575616274531</v>
      </c>
      <c r="BA36" s="206">
        <f t="shared" si="28"/>
        <v>7.5687782476171972E-2</v>
      </c>
      <c r="BB36" s="206"/>
      <c r="BC36" s="57">
        <f t="shared" si="29"/>
        <v>2.4555289273833352</v>
      </c>
      <c r="BD36" s="58">
        <f t="shared" si="30"/>
        <v>1740.8189969519553</v>
      </c>
      <c r="BE36" s="57">
        <f t="shared" si="31"/>
        <v>9.2772669601160889</v>
      </c>
      <c r="BF36" s="58">
        <f t="shared" si="32"/>
        <v>15.11851226886351</v>
      </c>
      <c r="BG36" s="58">
        <f t="shared" si="33"/>
        <v>37.855000123621174</v>
      </c>
      <c r="BH36" s="58">
        <f t="shared" si="34"/>
        <v>603.12481098971614</v>
      </c>
      <c r="BI36" s="58">
        <f t="shared" si="35"/>
        <v>781.80217976949621</v>
      </c>
      <c r="BJ36" s="207" t="str">
        <f>[1]ND70!A4</f>
        <v>ND70-2-01</v>
      </c>
      <c r="BK36" s="207">
        <v>49.86</v>
      </c>
      <c r="BL36" s="207">
        <v>2.41</v>
      </c>
      <c r="BM36" s="207">
        <v>0.21</v>
      </c>
      <c r="BN36" s="207">
        <v>1560</v>
      </c>
      <c r="BO36" s="207">
        <v>392</v>
      </c>
      <c r="BP36" s="207">
        <v>8.8699999999999992</v>
      </c>
      <c r="BQ36" s="207">
        <v>615</v>
      </c>
      <c r="BR36" s="207">
        <v>661</v>
      </c>
      <c r="BS36" s="207"/>
      <c r="BT36" s="207"/>
    </row>
    <row r="37" spans="1:72" x14ac:dyDescent="0.2">
      <c r="A37" s="214" t="s">
        <v>580</v>
      </c>
      <c r="B37" t="s">
        <v>186</v>
      </c>
      <c r="C37" t="s">
        <v>581</v>
      </c>
      <c r="D37" s="1">
        <v>45679</v>
      </c>
      <c r="E37" s="173">
        <v>0.70972222222222225</v>
      </c>
      <c r="F37" s="16" t="s">
        <v>155</v>
      </c>
      <c r="G37" s="16">
        <v>1029</v>
      </c>
      <c r="H37" s="16">
        <v>-4609</v>
      </c>
      <c r="I37" s="16">
        <v>400</v>
      </c>
      <c r="J37" s="16">
        <v>36</v>
      </c>
      <c r="K37" s="16">
        <v>2001</v>
      </c>
      <c r="L37" s="16">
        <v>40</v>
      </c>
      <c r="M37" s="16">
        <v>20</v>
      </c>
      <c r="N37" s="16">
        <v>150</v>
      </c>
      <c r="O37" s="16">
        <v>80</v>
      </c>
      <c r="P37" s="16">
        <v>400</v>
      </c>
      <c r="Q37" s="16">
        <v>4.67</v>
      </c>
      <c r="R37" s="16">
        <v>4.6500000000000004</v>
      </c>
      <c r="S37" s="16">
        <v>180</v>
      </c>
      <c r="T37" s="16" t="s">
        <v>522</v>
      </c>
      <c r="U37" s="16">
        <v>-13</v>
      </c>
      <c r="V37" s="16">
        <v>14</v>
      </c>
      <c r="W37" s="16">
        <v>0</v>
      </c>
      <c r="X37" s="179">
        <v>0.29310634501161498</v>
      </c>
      <c r="Y37" s="179">
        <v>2.0151631704920202E-3</v>
      </c>
      <c r="Z37" s="179">
        <v>1.40370925394284E-3</v>
      </c>
      <c r="AA37" s="15">
        <v>2.2705161543717798E-5</v>
      </c>
      <c r="AB37" s="179">
        <v>1.3631617936979E-3</v>
      </c>
      <c r="AC37" s="179">
        <v>2.1462814397550898</v>
      </c>
      <c r="AD37" s="15">
        <v>3.1556374546526898E-4</v>
      </c>
      <c r="AE37" s="179">
        <v>1.2799884204359799E-2</v>
      </c>
      <c r="AF37" s="179">
        <v>1.7173845319778201E-2</v>
      </c>
      <c r="AG37" s="3">
        <v>6107.7945061280498</v>
      </c>
      <c r="AH37" s="180">
        <v>29.256292415336301</v>
      </c>
      <c r="AI37" s="180">
        <v>0.47043016328405202</v>
      </c>
      <c r="AJ37" s="3">
        <v>20849.669544861401</v>
      </c>
      <c r="AK37" s="12">
        <v>8.1801478882901207E-3</v>
      </c>
      <c r="AL37" s="12">
        <v>4.0057449439611301E-2</v>
      </c>
      <c r="AM37" s="12">
        <v>2.18391556590894E-2</v>
      </c>
      <c r="AN37" s="12">
        <v>0.22819048349791701</v>
      </c>
      <c r="AO37" s="12">
        <v>3.6294206365277998E-2</v>
      </c>
      <c r="AP37" s="12">
        <v>4.4502375832631601E-3</v>
      </c>
      <c r="AQ37" s="12">
        <v>5.0174486463451497E-2</v>
      </c>
      <c r="AR37" s="12">
        <v>1.39727349074128E-2</v>
      </c>
      <c r="AS37" s="12">
        <v>1.71267044759989E-2</v>
      </c>
      <c r="AT37">
        <v>10</v>
      </c>
      <c r="AU37">
        <v>192217</v>
      </c>
      <c r="AV37">
        <v>975920</v>
      </c>
      <c r="AX37" s="129">
        <v>96</v>
      </c>
      <c r="AY37" s="139">
        <v>0.04</v>
      </c>
      <c r="AZ37" s="138">
        <f t="shared" si="27"/>
        <v>0.28834003786931545</v>
      </c>
      <c r="BA37" s="138">
        <f t="shared" si="28"/>
        <v>6.9867982161266023E-2</v>
      </c>
      <c r="BB37" s="138"/>
      <c r="BC37" s="139">
        <f t="shared" si="29"/>
        <v>2.4508903218891813</v>
      </c>
      <c r="BD37" s="135">
        <f t="shared" si="30"/>
        <v>1606.9635897091187</v>
      </c>
      <c r="BE37" s="139">
        <f t="shared" si="31"/>
        <v>9.3007233983983522</v>
      </c>
      <c r="BF37" s="135">
        <f t="shared" si="32"/>
        <v>14.850565274300545</v>
      </c>
      <c r="BG37" s="135">
        <f t="shared" si="33"/>
        <v>31.98705894946465</v>
      </c>
      <c r="BH37" s="135">
        <f t="shared" si="34"/>
        <v>645.15250844458239</v>
      </c>
      <c r="BI37" s="135">
        <f t="shared" si="35"/>
        <v>627.98673081212746</v>
      </c>
      <c r="BK37" s="11">
        <v>49.86</v>
      </c>
      <c r="BL37" s="11">
        <v>2.41</v>
      </c>
      <c r="BM37" s="11">
        <v>0.21</v>
      </c>
      <c r="BN37" s="11">
        <v>1560</v>
      </c>
      <c r="BO37" s="11">
        <v>392</v>
      </c>
      <c r="BP37" s="11">
        <v>8.8699999999999992</v>
      </c>
      <c r="BQ37" s="11">
        <v>615</v>
      </c>
      <c r="BR37" s="11">
        <v>661</v>
      </c>
    </row>
    <row r="38" spans="1:72" x14ac:dyDescent="0.2">
      <c r="A38" s="214" t="s">
        <v>582</v>
      </c>
      <c r="B38" t="s">
        <v>186</v>
      </c>
      <c r="C38" t="s">
        <v>583</v>
      </c>
      <c r="D38" s="1">
        <v>45679</v>
      </c>
      <c r="E38" s="173">
        <v>0.71736111111111112</v>
      </c>
      <c r="F38" s="16" t="s">
        <v>155</v>
      </c>
      <c r="G38" s="16">
        <v>1766</v>
      </c>
      <c r="H38" s="16">
        <v>-4748</v>
      </c>
      <c r="I38" s="16">
        <v>400</v>
      </c>
      <c r="J38" s="16">
        <v>36</v>
      </c>
      <c r="K38" s="16">
        <v>2001</v>
      </c>
      <c r="L38" s="16">
        <v>40</v>
      </c>
      <c r="M38" s="16">
        <v>20</v>
      </c>
      <c r="N38" s="16">
        <v>150</v>
      </c>
      <c r="O38" s="16">
        <v>80</v>
      </c>
      <c r="P38" s="16">
        <v>400</v>
      </c>
      <c r="Q38" s="16">
        <v>4.66</v>
      </c>
      <c r="R38" s="16">
        <v>4.6399999999999997</v>
      </c>
      <c r="S38" s="16">
        <v>180</v>
      </c>
      <c r="T38" s="16" t="s">
        <v>522</v>
      </c>
      <c r="U38" s="16">
        <v>-8</v>
      </c>
      <c r="V38" s="16">
        <v>12</v>
      </c>
      <c r="W38" s="16">
        <v>-1</v>
      </c>
      <c r="X38" s="179">
        <v>0.28484157988914599</v>
      </c>
      <c r="Y38" s="179">
        <v>2.1337333863063E-3</v>
      </c>
      <c r="Z38" s="179">
        <v>1.5342893416520501E-3</v>
      </c>
      <c r="AA38" s="15">
        <v>3.7027650353591398E-5</v>
      </c>
      <c r="AB38" s="179">
        <v>1.2339182560873699E-3</v>
      </c>
      <c r="AC38" s="179">
        <v>2.1429724861711299</v>
      </c>
      <c r="AD38" s="15">
        <v>3.6370331544222898E-4</v>
      </c>
      <c r="AE38" s="179">
        <v>1.2560603997026199E-2</v>
      </c>
      <c r="AF38" s="179">
        <v>1.67647695703406E-2</v>
      </c>
      <c r="AG38" s="3">
        <v>5868.08365538009</v>
      </c>
      <c r="AH38" s="180">
        <v>31.586047075513498</v>
      </c>
      <c r="AI38" s="180">
        <v>0.76164882813620305</v>
      </c>
      <c r="AJ38" s="3">
        <v>20610.999254084501</v>
      </c>
      <c r="AK38" s="12">
        <v>7.25315556161517E-3</v>
      </c>
      <c r="AL38" s="12">
        <v>4.3457936908155498E-2</v>
      </c>
      <c r="AM38" s="12">
        <v>2.77068209070154E-2</v>
      </c>
      <c r="AN38" s="12">
        <v>0.15320147805408599</v>
      </c>
      <c r="AO38" s="12">
        <v>2.16602410193176E-2</v>
      </c>
      <c r="AP38" s="12">
        <v>4.08718065913612E-3</v>
      </c>
      <c r="AQ38" s="12">
        <v>5.64648221106906E-2</v>
      </c>
      <c r="AR38" s="12">
        <v>8.5543718330991399E-3</v>
      </c>
      <c r="AS38" s="12">
        <v>1.86948967970583E-2</v>
      </c>
      <c r="AT38">
        <v>10</v>
      </c>
      <c r="AU38">
        <v>192217</v>
      </c>
      <c r="AV38">
        <v>975920</v>
      </c>
      <c r="AX38" s="129">
        <v>96</v>
      </c>
      <c r="AY38" s="139">
        <v>0.04</v>
      </c>
      <c r="AZ38" s="138">
        <f t="shared" si="27"/>
        <v>0.28004870526770947</v>
      </c>
      <c r="BA38" s="138">
        <f t="shared" si="28"/>
        <v>7.6312937951002191E-2</v>
      </c>
      <c r="BB38" s="138"/>
      <c r="BC38" s="139">
        <f t="shared" si="29"/>
        <v>2.3804139947755307</v>
      </c>
      <c r="BD38" s="135">
        <f t="shared" si="30"/>
        <v>1755.1975728730504</v>
      </c>
      <c r="BE38" s="139">
        <f t="shared" si="31"/>
        <v>9.2863843366832874</v>
      </c>
      <c r="BF38" s="135">
        <f t="shared" si="32"/>
        <v>15.72435790574683</v>
      </c>
      <c r="BG38" s="135">
        <f t="shared" si="33"/>
        <v>52.164598447801055</v>
      </c>
      <c r="BH38" s="135">
        <f t="shared" si="34"/>
        <v>583.98457307904346</v>
      </c>
      <c r="BI38" s="135">
        <f t="shared" si="35"/>
        <v>723.78674461903665</v>
      </c>
      <c r="BK38" s="11">
        <v>49.86</v>
      </c>
      <c r="BL38" s="11">
        <v>2.41</v>
      </c>
      <c r="BM38" s="11">
        <v>0.21</v>
      </c>
      <c r="BN38" s="11">
        <v>1560</v>
      </c>
      <c r="BO38" s="11">
        <v>392</v>
      </c>
      <c r="BP38" s="11">
        <v>8.8699999999999992</v>
      </c>
      <c r="BQ38" s="11">
        <v>615</v>
      </c>
      <c r="BR38" s="11">
        <v>661</v>
      </c>
    </row>
    <row r="39" spans="1:72" s="185" customFormat="1" x14ac:dyDescent="0.2">
      <c r="A39" s="215" t="s">
        <v>584</v>
      </c>
      <c r="B39" s="185" t="s">
        <v>189</v>
      </c>
      <c r="C39" s="185" t="s">
        <v>585</v>
      </c>
      <c r="D39" s="186">
        <v>45679</v>
      </c>
      <c r="E39" s="187">
        <v>0.61250000000000004</v>
      </c>
      <c r="F39" s="188" t="s">
        <v>155</v>
      </c>
      <c r="G39" s="188">
        <v>4689</v>
      </c>
      <c r="H39" s="188">
        <v>1349</v>
      </c>
      <c r="I39" s="188">
        <v>400</v>
      </c>
      <c r="J39" s="188">
        <v>36</v>
      </c>
      <c r="K39" s="188">
        <v>2001</v>
      </c>
      <c r="L39" s="188">
        <v>40</v>
      </c>
      <c r="M39" s="188">
        <v>20</v>
      </c>
      <c r="N39" s="188">
        <v>150</v>
      </c>
      <c r="O39" s="188">
        <v>80</v>
      </c>
      <c r="P39" s="188">
        <v>400</v>
      </c>
      <c r="Q39" s="188">
        <v>4.71</v>
      </c>
      <c r="R39" s="188">
        <v>4.7</v>
      </c>
      <c r="S39" s="188">
        <v>180</v>
      </c>
      <c r="T39" s="188" t="s">
        <v>522</v>
      </c>
      <c r="U39" s="188">
        <v>5</v>
      </c>
      <c r="V39" s="188">
        <v>-5</v>
      </c>
      <c r="W39" s="188">
        <v>0</v>
      </c>
      <c r="X39" s="189">
        <v>0.403513315010332</v>
      </c>
      <c r="Y39" s="189">
        <v>0.121305278889129</v>
      </c>
      <c r="Z39" s="189">
        <v>3.12580078472263E-3</v>
      </c>
      <c r="AA39" s="190">
        <v>4.37362769221293E-5</v>
      </c>
      <c r="AB39" s="189">
        <v>1.06369615560822E-2</v>
      </c>
      <c r="AC39" s="189">
        <v>2.3203830957948801</v>
      </c>
      <c r="AD39" s="190">
        <v>5.3442292641408802E-4</v>
      </c>
      <c r="AE39" s="189">
        <v>1.26959318088432E-2</v>
      </c>
      <c r="AF39" s="189">
        <v>1.5977590380234399E-2</v>
      </c>
      <c r="AG39" s="191">
        <v>7687.9519470506102</v>
      </c>
      <c r="AH39" s="192">
        <v>59.587902725491901</v>
      </c>
      <c r="AI39" s="192">
        <v>0.828852899843179</v>
      </c>
      <c r="AJ39" s="191">
        <v>19060.281095088299</v>
      </c>
      <c r="AK39" s="193">
        <v>6.8662318362230903E-3</v>
      </c>
      <c r="AL39" s="193">
        <v>7.5909602814916597E-3</v>
      </c>
      <c r="AM39" s="193">
        <v>1.4711067551755001E-2</v>
      </c>
      <c r="AN39" s="193">
        <v>0.19411459236497799</v>
      </c>
      <c r="AO39" s="193">
        <v>2.8946990414064101E-2</v>
      </c>
      <c r="AP39" s="193">
        <v>3.08038207585679E-3</v>
      </c>
      <c r="AQ39" s="193">
        <v>5.6074645376047498E-2</v>
      </c>
      <c r="AR39" s="193">
        <v>1.4822118394090899E-2</v>
      </c>
      <c r="AS39" s="193">
        <v>1.61707299711841E-2</v>
      </c>
      <c r="AT39" s="185">
        <v>10</v>
      </c>
      <c r="AU39" s="185">
        <v>192217</v>
      </c>
      <c r="AV39" s="185">
        <v>975920</v>
      </c>
      <c r="AX39" s="185">
        <v>96</v>
      </c>
      <c r="AY39" s="194">
        <v>0.04</v>
      </c>
      <c r="AZ39" s="195">
        <f t="shared" si="27"/>
        <v>0.39831269587136375</v>
      </c>
      <c r="BA39" s="195">
        <f t="shared" si="28"/>
        <v>0.15508469557960233</v>
      </c>
      <c r="BB39" s="195"/>
      <c r="BC39" s="208">
        <f t="shared" si="29"/>
        <v>3.385657914906592</v>
      </c>
      <c r="BD39" s="209">
        <f t="shared" si="30"/>
        <v>3566.9479983308538</v>
      </c>
      <c r="BE39" s="194">
        <f t="shared" si="31"/>
        <v>10.010810728232698</v>
      </c>
      <c r="BF39" s="209">
        <f t="shared" si="32"/>
        <v>890.00401738329026</v>
      </c>
      <c r="BG39" s="196">
        <f t="shared" si="33"/>
        <v>61.343849239945946</v>
      </c>
      <c r="BH39" s="209">
        <f t="shared" si="34"/>
        <v>5012.0116658926927</v>
      </c>
      <c r="BI39" s="196">
        <f t="shared" si="35"/>
        <v>1058.8341616294765</v>
      </c>
      <c r="BJ39" s="197" t="str">
        <f>[1]ND70!A5</f>
        <v>ND70-3-01</v>
      </c>
      <c r="BK39" s="197">
        <v>49.64</v>
      </c>
      <c r="BL39" s="197">
        <v>3.09</v>
      </c>
      <c r="BM39" s="197">
        <v>0.32</v>
      </c>
      <c r="BN39" s="197">
        <v>2637</v>
      </c>
      <c r="BO39" s="197">
        <v>388</v>
      </c>
      <c r="BP39" s="197">
        <v>9.06</v>
      </c>
      <c r="BQ39" s="197">
        <v>803</v>
      </c>
      <c r="BR39" s="197">
        <v>984</v>
      </c>
      <c r="BS39" s="197"/>
      <c r="BT39" s="197"/>
    </row>
    <row r="40" spans="1:72" s="199" customFormat="1" x14ac:dyDescent="0.2">
      <c r="A40" s="216" t="s">
        <v>586</v>
      </c>
      <c r="B40" s="199" t="s">
        <v>189</v>
      </c>
      <c r="C40" s="199" t="s">
        <v>587</v>
      </c>
      <c r="D40" s="186">
        <v>45679</v>
      </c>
      <c r="E40" s="187">
        <v>0.62013888888888891</v>
      </c>
      <c r="F40" s="188" t="s">
        <v>155</v>
      </c>
      <c r="G40" s="188">
        <v>4984</v>
      </c>
      <c r="H40" s="188">
        <v>1170</v>
      </c>
      <c r="I40" s="188">
        <v>400</v>
      </c>
      <c r="J40" s="188">
        <v>36</v>
      </c>
      <c r="K40" s="188">
        <v>2001</v>
      </c>
      <c r="L40" s="188">
        <v>40</v>
      </c>
      <c r="M40" s="188">
        <v>20</v>
      </c>
      <c r="N40" s="188">
        <v>150</v>
      </c>
      <c r="O40" s="188">
        <v>80</v>
      </c>
      <c r="P40" s="188">
        <v>400</v>
      </c>
      <c r="Q40" s="188">
        <v>4.7</v>
      </c>
      <c r="R40" s="188">
        <v>4.6900000000000004</v>
      </c>
      <c r="S40" s="188">
        <v>180</v>
      </c>
      <c r="T40" s="188" t="s">
        <v>522</v>
      </c>
      <c r="U40" s="188">
        <v>7</v>
      </c>
      <c r="V40" s="188">
        <v>-4</v>
      </c>
      <c r="W40" s="188">
        <v>-1</v>
      </c>
      <c r="X40" s="189">
        <v>0.38920125098589797</v>
      </c>
      <c r="Y40" s="189">
        <v>0.13755539774564701</v>
      </c>
      <c r="Z40" s="189">
        <v>3.2309772323180302E-3</v>
      </c>
      <c r="AA40" s="190">
        <v>4.0058919571846697E-5</v>
      </c>
      <c r="AB40" s="189">
        <v>7.6836241491323896E-3</v>
      </c>
      <c r="AC40" s="189">
        <v>2.3429443587448602</v>
      </c>
      <c r="AD40" s="190">
        <v>5.46609724342743E-4</v>
      </c>
      <c r="AE40" s="189">
        <v>1.22825413450649E-2</v>
      </c>
      <c r="AF40" s="189">
        <v>1.5505362381033399E-2</v>
      </c>
      <c r="AG40" s="191">
        <v>7377.1003256055501</v>
      </c>
      <c r="AH40" s="192">
        <v>61.268014679467299</v>
      </c>
      <c r="AI40" s="192">
        <v>0.76164871724910099</v>
      </c>
      <c r="AJ40" s="191">
        <v>18959.143780992599</v>
      </c>
      <c r="AK40" s="193">
        <v>4.8574978129030397E-3</v>
      </c>
      <c r="AL40" s="193">
        <v>5.80085665365587E-3</v>
      </c>
      <c r="AM40" s="193">
        <v>2.3119971493187799E-2</v>
      </c>
      <c r="AN40" s="193">
        <v>0.15547225753958899</v>
      </c>
      <c r="AO40" s="193">
        <v>2.9943162358620701E-2</v>
      </c>
      <c r="AP40" s="193">
        <v>2.55393396396954E-3</v>
      </c>
      <c r="AQ40" s="193">
        <v>5.7459472623921301E-2</v>
      </c>
      <c r="AR40" s="193">
        <v>1.7208951286894099E-2</v>
      </c>
      <c r="AS40" s="193">
        <v>2.3026898716978599E-2</v>
      </c>
      <c r="AT40" s="199">
        <v>10</v>
      </c>
      <c r="AU40" s="199">
        <v>192217</v>
      </c>
      <c r="AV40" s="199">
        <v>975920</v>
      </c>
      <c r="AX40" s="200">
        <v>96</v>
      </c>
      <c r="AY40" s="201">
        <v>0.04</v>
      </c>
      <c r="AZ40" s="202">
        <f t="shared" si="27"/>
        <v>0.38404162180072621</v>
      </c>
      <c r="BA40" s="202">
        <f t="shared" si="28"/>
        <v>0.1603109657164925</v>
      </c>
      <c r="BB40" s="202"/>
      <c r="BC40" s="210">
        <f t="shared" si="29"/>
        <v>3.2643537853061728</v>
      </c>
      <c r="BD40" s="211">
        <f t="shared" si="30"/>
        <v>3687.1522114793274</v>
      </c>
      <c r="BE40" s="201">
        <f t="shared" si="31"/>
        <v>10.108146609360022</v>
      </c>
      <c r="BF40" s="211">
        <f t="shared" si="32"/>
        <v>1009.2294228866702</v>
      </c>
      <c r="BG40" s="203">
        <f t="shared" si="33"/>
        <v>56.18604270559495</v>
      </c>
      <c r="BH40" s="211">
        <f t="shared" si="34"/>
        <v>3620.4336801204427</v>
      </c>
      <c r="BI40" s="203">
        <f t="shared" si="35"/>
        <v>1082.9794542993066</v>
      </c>
      <c r="BK40" s="204">
        <v>49.64</v>
      </c>
      <c r="BL40" s="204">
        <v>3.09</v>
      </c>
      <c r="BM40" s="204">
        <v>0.32</v>
      </c>
      <c r="BN40" s="204">
        <v>2637</v>
      </c>
      <c r="BO40" s="204">
        <v>388</v>
      </c>
      <c r="BP40" s="204">
        <v>9.06</v>
      </c>
      <c r="BQ40" s="204">
        <v>803</v>
      </c>
      <c r="BR40" s="204">
        <v>984</v>
      </c>
      <c r="BS40" s="204"/>
      <c r="BT40" s="204"/>
    </row>
    <row r="41" spans="1:72" s="199" customFormat="1" x14ac:dyDescent="0.2">
      <c r="A41" s="216" t="s">
        <v>588</v>
      </c>
      <c r="B41" s="199" t="s">
        <v>189</v>
      </c>
      <c r="C41" s="199" t="s">
        <v>589</v>
      </c>
      <c r="D41" s="186">
        <v>45679</v>
      </c>
      <c r="E41" s="187">
        <v>0.62708333333333333</v>
      </c>
      <c r="F41" s="188" t="s">
        <v>155</v>
      </c>
      <c r="G41" s="188">
        <v>5034</v>
      </c>
      <c r="H41" s="188">
        <v>1831</v>
      </c>
      <c r="I41" s="188">
        <v>400</v>
      </c>
      <c r="J41" s="188">
        <v>36</v>
      </c>
      <c r="K41" s="188">
        <v>2001</v>
      </c>
      <c r="L41" s="188">
        <v>40</v>
      </c>
      <c r="M41" s="188">
        <v>20</v>
      </c>
      <c r="N41" s="188">
        <v>150</v>
      </c>
      <c r="O41" s="188">
        <v>80</v>
      </c>
      <c r="P41" s="188">
        <v>400</v>
      </c>
      <c r="Q41" s="188">
        <v>4.67</v>
      </c>
      <c r="R41" s="188">
        <v>4.67</v>
      </c>
      <c r="S41" s="188">
        <v>180</v>
      </c>
      <c r="T41" s="188" t="s">
        <v>522</v>
      </c>
      <c r="U41" s="188">
        <v>5</v>
      </c>
      <c r="V41" s="188">
        <v>-8</v>
      </c>
      <c r="W41" s="188">
        <v>-2</v>
      </c>
      <c r="X41" s="189">
        <v>0.38547030048921299</v>
      </c>
      <c r="Y41" s="189">
        <v>0.147582768280935</v>
      </c>
      <c r="Z41" s="189">
        <v>3.3540490581319801E-3</v>
      </c>
      <c r="AA41" s="190">
        <v>4.2864516784826597E-5</v>
      </c>
      <c r="AB41" s="189">
        <v>8.1256147393634001E-3</v>
      </c>
      <c r="AC41" s="189">
        <v>2.3662061635676599</v>
      </c>
      <c r="AD41" s="190">
        <v>5.8455081708539802E-4</v>
      </c>
      <c r="AE41" s="189">
        <v>1.2258561852988299E-2</v>
      </c>
      <c r="AF41" s="189">
        <v>1.5844061777758899E-2</v>
      </c>
      <c r="AG41" s="191">
        <v>7237.9732172372396</v>
      </c>
      <c r="AH41" s="192">
        <v>62.992930959162599</v>
      </c>
      <c r="AI41" s="192">
        <v>0.80645160927419102</v>
      </c>
      <c r="AJ41" s="191">
        <v>18783.517958872599</v>
      </c>
      <c r="AK41" s="193">
        <v>6.00423309010232E-3</v>
      </c>
      <c r="AL41" s="193">
        <v>4.8414887371569801E-3</v>
      </c>
      <c r="AM41" s="193">
        <v>1.9502026038286401E-2</v>
      </c>
      <c r="AN41" s="193">
        <v>0.18169690269056701</v>
      </c>
      <c r="AO41" s="193">
        <v>3.2648870574460101E-2</v>
      </c>
      <c r="AP41" s="193">
        <v>2.7193221084699298E-3</v>
      </c>
      <c r="AQ41" s="193">
        <v>6.4428422196736501E-2</v>
      </c>
      <c r="AR41" s="193">
        <v>1.0376526328987201E-2</v>
      </c>
      <c r="AS41" s="193">
        <v>1.42223062154296E-2</v>
      </c>
      <c r="AT41" s="199">
        <v>10</v>
      </c>
      <c r="AU41" s="199">
        <v>192217</v>
      </c>
      <c r="AV41" s="199">
        <v>975920</v>
      </c>
      <c r="AX41" s="200">
        <v>96</v>
      </c>
      <c r="AY41" s="201">
        <v>0.04</v>
      </c>
      <c r="AZ41" s="202">
        <f t="shared" si="27"/>
        <v>0.38022553777598678</v>
      </c>
      <c r="BA41" s="202">
        <f t="shared" si="28"/>
        <v>0.16636838209195587</v>
      </c>
      <c r="BB41" s="202"/>
      <c r="BC41" s="210">
        <f t="shared" si="29"/>
        <v>3.2319170710958876</v>
      </c>
      <c r="BD41" s="211">
        <f t="shared" si="30"/>
        <v>3826.4727881149852</v>
      </c>
      <c r="BE41" s="201">
        <f t="shared" si="31"/>
        <v>10.208504832836205</v>
      </c>
      <c r="BF41" s="211">
        <f t="shared" si="32"/>
        <v>1082.7991812840264</v>
      </c>
      <c r="BG41" s="203">
        <f t="shared" si="33"/>
        <v>60.121131482526721</v>
      </c>
      <c r="BH41" s="211">
        <f t="shared" si="34"/>
        <v>3828.69446801301</v>
      </c>
      <c r="BI41" s="203">
        <f t="shared" si="35"/>
        <v>1158.1508646933808</v>
      </c>
      <c r="BK41" s="204">
        <v>49.64</v>
      </c>
      <c r="BL41" s="204">
        <v>3.09</v>
      </c>
      <c r="BM41" s="204">
        <v>0.32</v>
      </c>
      <c r="BN41" s="204">
        <v>2637</v>
      </c>
      <c r="BO41" s="204">
        <v>388</v>
      </c>
      <c r="BP41" s="204">
        <v>9.06</v>
      </c>
      <c r="BQ41" s="204">
        <v>803</v>
      </c>
      <c r="BR41" s="204">
        <v>984</v>
      </c>
      <c r="BS41" s="204"/>
      <c r="BT41" s="204"/>
    </row>
    <row r="42" spans="1:72" x14ac:dyDescent="0.2">
      <c r="A42" s="214" t="s">
        <v>590</v>
      </c>
      <c r="B42" t="s">
        <v>192</v>
      </c>
      <c r="C42" t="s">
        <v>591</v>
      </c>
      <c r="D42" s="1">
        <v>45679</v>
      </c>
      <c r="E42" s="173">
        <v>0.53749999999999998</v>
      </c>
      <c r="F42" s="16" t="s">
        <v>155</v>
      </c>
      <c r="G42" s="16">
        <v>-3759</v>
      </c>
      <c r="H42" s="16">
        <v>-1614</v>
      </c>
      <c r="I42" s="16">
        <v>400</v>
      </c>
      <c r="J42" s="16">
        <v>36</v>
      </c>
      <c r="K42" s="16">
        <v>2001</v>
      </c>
      <c r="L42" s="16">
        <v>40</v>
      </c>
      <c r="M42" s="16">
        <v>20</v>
      </c>
      <c r="N42" s="16">
        <v>150</v>
      </c>
      <c r="O42" s="16">
        <v>80</v>
      </c>
      <c r="P42" s="16">
        <v>400</v>
      </c>
      <c r="Q42" s="16">
        <v>4.7699999999999996</v>
      </c>
      <c r="R42" s="16">
        <v>4.75</v>
      </c>
      <c r="S42" s="16">
        <v>180</v>
      </c>
      <c r="T42" s="16" t="s">
        <v>522</v>
      </c>
      <c r="U42" s="16">
        <v>-22</v>
      </c>
      <c r="V42" s="16">
        <v>8</v>
      </c>
      <c r="W42" s="16">
        <v>3</v>
      </c>
      <c r="X42" s="179">
        <v>0.48450343466718399</v>
      </c>
      <c r="Y42" s="179">
        <v>1.95563201867383E-3</v>
      </c>
      <c r="Z42" s="179">
        <v>3.5334702077076102E-3</v>
      </c>
      <c r="AA42" s="15">
        <v>2.9330634786929901E-5</v>
      </c>
      <c r="AB42" s="179">
        <v>4.0740754694055603E-3</v>
      </c>
      <c r="AC42" s="179">
        <v>2.0996768721380099</v>
      </c>
      <c r="AD42" s="15">
        <v>1.10851802330055E-3</v>
      </c>
      <c r="AE42" s="179">
        <v>1.2758665168463801E-2</v>
      </c>
      <c r="AF42" s="179">
        <v>1.7553635766800399E-2</v>
      </c>
      <c r="AG42" s="3">
        <v>10310.141878079001</v>
      </c>
      <c r="AH42" s="180">
        <v>75.1345468996726</v>
      </c>
      <c r="AI42" s="180">
        <v>0.62724015676523204</v>
      </c>
      <c r="AJ42" s="3">
        <v>21285.6600722351</v>
      </c>
      <c r="AK42" s="12">
        <v>4.8124683495203904E-3</v>
      </c>
      <c r="AL42" s="12">
        <v>3.8930930682398099E-2</v>
      </c>
      <c r="AM42" s="12">
        <v>1.9443054574124999E-2</v>
      </c>
      <c r="AN42" s="12">
        <v>0.17639224430080999</v>
      </c>
      <c r="AO42" s="12">
        <v>3.2481194450568497E-2</v>
      </c>
      <c r="AP42" s="12">
        <v>3.7408557519008202E-3</v>
      </c>
      <c r="AQ42" s="12">
        <v>5.5171909906272999E-2</v>
      </c>
      <c r="AR42" s="12">
        <v>1.6082888314149599E-2</v>
      </c>
      <c r="AS42" s="12">
        <v>2.2916523065853001E-2</v>
      </c>
      <c r="AT42">
        <v>10</v>
      </c>
      <c r="AU42">
        <v>192217</v>
      </c>
      <c r="AV42">
        <v>975920</v>
      </c>
      <c r="AX42" s="129">
        <v>96</v>
      </c>
      <c r="AY42" s="139">
        <v>0.04</v>
      </c>
      <c r="AZ42" s="138">
        <f t="shared" si="27"/>
        <v>0.47986023658257482</v>
      </c>
      <c r="BA42" s="138">
        <f t="shared" si="28"/>
        <v>0.17791405045926928</v>
      </c>
      <c r="BB42" s="138"/>
      <c r="BC42" s="139">
        <f t="shared" si="29"/>
        <v>4.0788120109518857</v>
      </c>
      <c r="BD42" s="135">
        <f t="shared" si="30"/>
        <v>4092.0231605631934</v>
      </c>
      <c r="BE42" s="139">
        <f t="shared" si="31"/>
        <v>9.2027837569814999</v>
      </c>
      <c r="BF42" s="135">
        <f t="shared" si="32"/>
        <v>14.576612233706578</v>
      </c>
      <c r="BG42" s="135">
        <f t="shared" si="33"/>
        <v>41.793416094597546</v>
      </c>
      <c r="BH42" s="135">
        <f t="shared" si="34"/>
        <v>1950.2071692242632</v>
      </c>
      <c r="BI42" s="135">
        <f t="shared" si="35"/>
        <v>2231.2221767369488</v>
      </c>
      <c r="BJ42" s="11"/>
      <c r="BK42" s="11">
        <v>50.43</v>
      </c>
      <c r="BL42" s="11">
        <v>4.1500000000000004</v>
      </c>
      <c r="BM42" s="11">
        <v>0.3</v>
      </c>
      <c r="BN42" s="11">
        <v>4161</v>
      </c>
      <c r="BO42" s="11">
        <v>94</v>
      </c>
      <c r="BP42" s="11">
        <v>8.76</v>
      </c>
      <c r="BQ42" s="11">
        <v>2020</v>
      </c>
      <c r="BR42" s="11">
        <v>2368</v>
      </c>
    </row>
    <row r="43" spans="1:72" x14ac:dyDescent="0.2">
      <c r="A43" s="214" t="s">
        <v>592</v>
      </c>
      <c r="B43" t="s">
        <v>192</v>
      </c>
      <c r="C43" t="s">
        <v>593</v>
      </c>
      <c r="D43" s="1">
        <v>45679</v>
      </c>
      <c r="E43" s="173">
        <v>0.67986111111111114</v>
      </c>
      <c r="F43" s="16" t="s">
        <v>155</v>
      </c>
      <c r="G43" s="16">
        <v>-4245</v>
      </c>
      <c r="H43" s="16">
        <v>-1881</v>
      </c>
      <c r="I43" s="16">
        <v>400</v>
      </c>
      <c r="J43" s="16">
        <v>36</v>
      </c>
      <c r="K43" s="16">
        <v>2001</v>
      </c>
      <c r="L43" s="16">
        <v>40</v>
      </c>
      <c r="M43" s="16">
        <v>20</v>
      </c>
      <c r="N43" s="16">
        <v>150</v>
      </c>
      <c r="O43" s="16">
        <v>80</v>
      </c>
      <c r="P43" s="16">
        <v>400</v>
      </c>
      <c r="Q43" s="16">
        <v>4.67</v>
      </c>
      <c r="R43" s="16">
        <v>4.67</v>
      </c>
      <c r="S43" s="16">
        <v>180</v>
      </c>
      <c r="T43" s="16" t="s">
        <v>522</v>
      </c>
      <c r="U43" s="16">
        <v>-26</v>
      </c>
      <c r="V43" s="16">
        <v>9</v>
      </c>
      <c r="W43" s="16">
        <v>2</v>
      </c>
      <c r="X43" s="179">
        <v>0.48857819938994601</v>
      </c>
      <c r="Y43" s="179">
        <v>2.04214494256435E-3</v>
      </c>
      <c r="Z43" s="179">
        <v>3.40692969933379E-3</v>
      </c>
      <c r="AA43" s="15">
        <v>2.7624590887903099E-5</v>
      </c>
      <c r="AB43" s="179">
        <v>4.16420773448338E-3</v>
      </c>
      <c r="AC43" s="179">
        <v>2.12195386785391</v>
      </c>
      <c r="AD43" s="15">
        <v>1.15446219157526E-3</v>
      </c>
      <c r="AE43" s="179">
        <v>1.29759448591125E-2</v>
      </c>
      <c r="AF43" s="179">
        <v>1.7786568186836899E-2</v>
      </c>
      <c r="AG43" s="3">
        <v>10287.572094863701</v>
      </c>
      <c r="AH43" s="180">
        <v>71.751920227043897</v>
      </c>
      <c r="AI43" s="180">
        <v>0.58243733252688401</v>
      </c>
      <c r="AJ43" s="3">
        <v>21062.0409305022</v>
      </c>
      <c r="AK43" s="12">
        <v>6.1724159141404999E-3</v>
      </c>
      <c r="AL43" s="12">
        <v>2.0910694262005401E-2</v>
      </c>
      <c r="AM43" s="12">
        <v>1.7313143134896201E-2</v>
      </c>
      <c r="AN43" s="12">
        <v>0.16864629176988599</v>
      </c>
      <c r="AO43" s="12">
        <v>2.5022927303868601E-2</v>
      </c>
      <c r="AP43" s="12">
        <v>4.4071835935788704E-3</v>
      </c>
      <c r="AQ43" s="12">
        <v>3.5095872154523901E-2</v>
      </c>
      <c r="AR43" s="12">
        <v>6.5499788434767196E-3</v>
      </c>
      <c r="AS43" s="12">
        <v>2.0896499587674401E-2</v>
      </c>
      <c r="AT43">
        <v>10</v>
      </c>
      <c r="AU43">
        <v>192217</v>
      </c>
      <c r="AV43">
        <v>975920</v>
      </c>
      <c r="AX43" s="129">
        <v>96</v>
      </c>
      <c r="AY43" s="139">
        <v>0.04</v>
      </c>
      <c r="AZ43" s="138">
        <f t="shared" si="27"/>
        <v>0.48388340562495974</v>
      </c>
      <c r="BA43" s="138">
        <f t="shared" si="28"/>
        <v>0.17170378449946322</v>
      </c>
      <c r="BB43" s="138"/>
      <c r="BC43" s="139">
        <f t="shared" si="29"/>
        <v>4.1130089478121574</v>
      </c>
      <c r="BD43" s="135">
        <f t="shared" si="30"/>
        <v>3949.1870434876541</v>
      </c>
      <c r="BE43" s="139">
        <f t="shared" si="31"/>
        <v>9.3004227685118206</v>
      </c>
      <c r="BF43" s="135">
        <f t="shared" si="32"/>
        <v>15.221449980641937</v>
      </c>
      <c r="BG43" s="135">
        <f t="shared" si="33"/>
        <v>39.362462824556168</v>
      </c>
      <c r="BH43" s="135">
        <f t="shared" si="34"/>
        <v>1993.3523173328799</v>
      </c>
      <c r="BI43" s="135">
        <f t="shared" si="35"/>
        <v>2323.6984784221881</v>
      </c>
      <c r="BK43" s="11">
        <v>50.43</v>
      </c>
      <c r="BL43" s="11">
        <v>4.1500000000000004</v>
      </c>
      <c r="BM43" s="11">
        <v>0.3</v>
      </c>
      <c r="BN43" s="11">
        <v>4161</v>
      </c>
      <c r="BO43" s="11">
        <v>94</v>
      </c>
      <c r="BP43" s="11">
        <v>8.76</v>
      </c>
      <c r="BQ43" s="11">
        <v>2020</v>
      </c>
      <c r="BR43" s="11">
        <v>2368</v>
      </c>
    </row>
    <row r="44" spans="1:72" x14ac:dyDescent="0.2">
      <c r="A44" s="214" t="s">
        <v>594</v>
      </c>
      <c r="B44" t="s">
        <v>192</v>
      </c>
      <c r="C44" t="s">
        <v>595</v>
      </c>
      <c r="D44" s="1">
        <v>45679</v>
      </c>
      <c r="E44" s="173">
        <v>0.6875</v>
      </c>
      <c r="F44" s="16" t="s">
        <v>155</v>
      </c>
      <c r="G44" s="16">
        <v>-4738</v>
      </c>
      <c r="H44" s="16">
        <v>-2389</v>
      </c>
      <c r="I44" s="16">
        <v>400</v>
      </c>
      <c r="J44" s="16">
        <v>36</v>
      </c>
      <c r="K44" s="16">
        <v>2001</v>
      </c>
      <c r="L44" s="16">
        <v>40</v>
      </c>
      <c r="M44" s="16">
        <v>20</v>
      </c>
      <c r="N44" s="16">
        <v>150</v>
      </c>
      <c r="O44" s="16">
        <v>80</v>
      </c>
      <c r="P44" s="16">
        <v>400</v>
      </c>
      <c r="Q44" s="16">
        <v>4.67</v>
      </c>
      <c r="R44" s="16">
        <v>4.6900000000000004</v>
      </c>
      <c r="S44" s="16">
        <v>180</v>
      </c>
      <c r="T44" s="16" t="s">
        <v>522</v>
      </c>
      <c r="U44" s="16">
        <v>-31</v>
      </c>
      <c r="V44" s="16">
        <v>9</v>
      </c>
      <c r="W44" s="16">
        <v>5</v>
      </c>
      <c r="X44" s="179">
        <v>0.47267594957565101</v>
      </c>
      <c r="Y44" s="179">
        <v>2.11225324789167E-3</v>
      </c>
      <c r="Z44" s="179">
        <v>3.5797005025261898E-3</v>
      </c>
      <c r="AA44" s="15">
        <v>2.9774151658967299E-5</v>
      </c>
      <c r="AB44" s="179">
        <v>4.27765069212146E-3</v>
      </c>
      <c r="AC44" s="179">
        <v>2.1237718809831199</v>
      </c>
      <c r="AD44" s="15">
        <v>1.2045123341682599E-3</v>
      </c>
      <c r="AE44" s="179">
        <v>1.2761264927693999E-2</v>
      </c>
      <c r="AF44" s="179">
        <v>1.8317630893537301E-2</v>
      </c>
      <c r="AG44" s="3">
        <v>9945.6958381214699</v>
      </c>
      <c r="AH44" s="180">
        <v>75.336163283533395</v>
      </c>
      <c r="AI44" s="180">
        <v>0.62724025564516594</v>
      </c>
      <c r="AJ44" s="3">
        <v>21046.166791744301</v>
      </c>
      <c r="AK44" s="12">
        <v>5.1710517915283501E-3</v>
      </c>
      <c r="AL44" s="12">
        <v>2.1177963184473101E-2</v>
      </c>
      <c r="AM44" s="12">
        <v>1.5875866574782901E-2</v>
      </c>
      <c r="AN44" s="12">
        <v>0.13526360508740201</v>
      </c>
      <c r="AO44" s="12">
        <v>2.87107084664265E-2</v>
      </c>
      <c r="AP44" s="12">
        <v>2.6110949419560002E-3</v>
      </c>
      <c r="AQ44" s="12">
        <v>4.2886668838255898E-2</v>
      </c>
      <c r="AR44" s="12">
        <v>1.20093050349849E-2</v>
      </c>
      <c r="AS44" s="12">
        <v>2.4298345548106701E-2</v>
      </c>
      <c r="AT44">
        <v>10</v>
      </c>
      <c r="AU44">
        <v>192217</v>
      </c>
      <c r="AV44">
        <v>975920</v>
      </c>
      <c r="AX44" s="129">
        <v>96</v>
      </c>
      <c r="AY44" s="139">
        <v>0.04</v>
      </c>
      <c r="AZ44" s="138">
        <f t="shared" si="27"/>
        <v>0.46800426584023713</v>
      </c>
      <c r="BA44" s="138">
        <f t="shared" si="28"/>
        <v>0.18042171536329818</v>
      </c>
      <c r="BB44" s="138"/>
      <c r="BC44" s="139">
        <f t="shared" si="29"/>
        <v>3.9780362596420158</v>
      </c>
      <c r="BD44" s="135">
        <f t="shared" si="30"/>
        <v>4149.6994533558582</v>
      </c>
      <c r="BE44" s="139">
        <f t="shared" si="31"/>
        <v>9.3083910334946296</v>
      </c>
      <c r="BF44" s="135">
        <f t="shared" si="32"/>
        <v>15.744013311248303</v>
      </c>
      <c r="BG44" s="135">
        <f t="shared" si="33"/>
        <v>42.425386227964495</v>
      </c>
      <c r="BH44" s="135">
        <f t="shared" si="34"/>
        <v>2047.6559921040466</v>
      </c>
      <c r="BI44" s="135">
        <f t="shared" si="35"/>
        <v>2424.4392744715374</v>
      </c>
      <c r="BK44" s="11">
        <v>50.43</v>
      </c>
      <c r="BL44" s="11">
        <v>4.1500000000000004</v>
      </c>
      <c r="BM44" s="11">
        <v>0.3</v>
      </c>
      <c r="BN44" s="11">
        <v>4161</v>
      </c>
      <c r="BO44" s="11">
        <v>94</v>
      </c>
      <c r="BP44" s="11">
        <v>8.76</v>
      </c>
      <c r="BQ44" s="11">
        <v>2020</v>
      </c>
      <c r="BR44" s="11">
        <v>2368</v>
      </c>
    </row>
    <row r="45" spans="1:72" s="199" customFormat="1" x14ac:dyDescent="0.2">
      <c r="A45" s="216" t="s">
        <v>596</v>
      </c>
      <c r="B45" s="199" t="s">
        <v>195</v>
      </c>
      <c r="C45" s="199" t="s">
        <v>597</v>
      </c>
      <c r="D45" s="186">
        <v>45679</v>
      </c>
      <c r="E45" s="187">
        <v>0.59722222222222221</v>
      </c>
      <c r="F45" s="188" t="s">
        <v>155</v>
      </c>
      <c r="G45" s="188">
        <v>2861</v>
      </c>
      <c r="H45" s="188">
        <v>5824</v>
      </c>
      <c r="I45" s="188">
        <v>400</v>
      </c>
      <c r="J45" s="188">
        <v>36</v>
      </c>
      <c r="K45" s="188">
        <v>2001</v>
      </c>
      <c r="L45" s="188">
        <v>40</v>
      </c>
      <c r="M45" s="188">
        <v>20</v>
      </c>
      <c r="N45" s="188">
        <v>150</v>
      </c>
      <c r="O45" s="188">
        <v>80</v>
      </c>
      <c r="P45" s="188">
        <v>400</v>
      </c>
      <c r="Q45" s="188">
        <v>4.74</v>
      </c>
      <c r="R45" s="188">
        <v>4.71</v>
      </c>
      <c r="S45" s="188">
        <v>180</v>
      </c>
      <c r="T45" s="188" t="s">
        <v>522</v>
      </c>
      <c r="U45" s="188">
        <v>-11</v>
      </c>
      <c r="V45" s="188">
        <v>-14</v>
      </c>
      <c r="W45" s="188">
        <v>3</v>
      </c>
      <c r="X45" s="189">
        <v>0.43638834955236</v>
      </c>
      <c r="Y45" s="189">
        <v>1.9481970314263099E-3</v>
      </c>
      <c r="Z45" s="189">
        <v>3.6805618872669502E-3</v>
      </c>
      <c r="AA45" s="190">
        <v>2.7688759031385399E-5</v>
      </c>
      <c r="AB45" s="189">
        <v>3.4567039263979798E-3</v>
      </c>
      <c r="AC45" s="189">
        <v>2.1812267373176399</v>
      </c>
      <c r="AD45" s="190">
        <v>1.0172221315327601E-3</v>
      </c>
      <c r="AE45" s="189">
        <v>1.2195059085545201E-2</v>
      </c>
      <c r="AF45" s="189">
        <v>1.5974065374183399E-2</v>
      </c>
      <c r="AG45" s="191">
        <v>8535.2898376721605</v>
      </c>
      <c r="AH45" s="192">
        <v>71.908730713939704</v>
      </c>
      <c r="AI45" s="192">
        <v>0.53763436653225505</v>
      </c>
      <c r="AJ45" s="191">
        <v>19570.146597899002</v>
      </c>
      <c r="AK45" s="193">
        <v>8.01804131685524E-3</v>
      </c>
      <c r="AL45" s="193">
        <v>1.74642625604591E-2</v>
      </c>
      <c r="AM45" s="193">
        <v>2.4097789855540099E-2</v>
      </c>
      <c r="AN45" s="193">
        <v>0.257841938779862</v>
      </c>
      <c r="AO45" s="193">
        <v>2.9849800911096399E-2</v>
      </c>
      <c r="AP45" s="193">
        <v>4.8420937006659701E-3</v>
      </c>
      <c r="AQ45" s="193">
        <v>5.6436842337654301E-2</v>
      </c>
      <c r="AR45" s="193">
        <v>7.12719220640636E-3</v>
      </c>
      <c r="AS45" s="193">
        <v>1.7173969276968799E-2</v>
      </c>
      <c r="AT45" s="199">
        <v>10</v>
      </c>
      <c r="AU45" s="199">
        <v>192217</v>
      </c>
      <c r="AV45" s="199">
        <v>975920</v>
      </c>
      <c r="AX45" s="200">
        <v>96</v>
      </c>
      <c r="AY45" s="201">
        <v>0.04</v>
      </c>
      <c r="AZ45" s="202">
        <f t="shared" si="27"/>
        <v>0.43123283698744391</v>
      </c>
      <c r="BA45" s="202">
        <f t="shared" si="28"/>
        <v>0.17950522443580022</v>
      </c>
      <c r="BB45" s="202"/>
      <c r="BC45" s="201">
        <f t="shared" si="29"/>
        <v>3.6654791143932735</v>
      </c>
      <c r="BD45" s="203">
        <f t="shared" si="30"/>
        <v>4128.6201620234051</v>
      </c>
      <c r="BE45" s="201">
        <f t="shared" si="31"/>
        <v>9.2663733526291647</v>
      </c>
      <c r="BF45" s="203">
        <f t="shared" si="32"/>
        <v>14.074875696421</v>
      </c>
      <c r="BG45" s="203">
        <f t="shared" si="33"/>
        <v>38.241254370119229</v>
      </c>
      <c r="BH45" s="203">
        <f t="shared" si="34"/>
        <v>1603.8217208498695</v>
      </c>
      <c r="BI45" s="203">
        <f t="shared" si="35"/>
        <v>1984.5319203569964</v>
      </c>
      <c r="BJ45" s="204"/>
      <c r="BK45" s="204">
        <v>48.88</v>
      </c>
      <c r="BL45" s="204">
        <v>3.56</v>
      </c>
      <c r="BM45" s="204">
        <v>0.36</v>
      </c>
      <c r="BN45" s="204">
        <v>4214</v>
      </c>
      <c r="BO45" s="204">
        <v>130</v>
      </c>
      <c r="BP45" s="204">
        <v>9.09</v>
      </c>
      <c r="BQ45" s="204">
        <v>1887</v>
      </c>
      <c r="BR45" s="204">
        <v>2060</v>
      </c>
      <c r="BS45" s="204"/>
      <c r="BT45" s="204"/>
    </row>
    <row r="46" spans="1:72" s="199" customFormat="1" x14ac:dyDescent="0.2">
      <c r="A46" s="216" t="s">
        <v>598</v>
      </c>
      <c r="B46" s="199" t="s">
        <v>195</v>
      </c>
      <c r="C46" s="199" t="s">
        <v>599</v>
      </c>
      <c r="D46" s="186">
        <v>45679</v>
      </c>
      <c r="E46" s="187">
        <v>0.60486111111111107</v>
      </c>
      <c r="F46" s="188" t="s">
        <v>155</v>
      </c>
      <c r="G46" s="188">
        <v>4393</v>
      </c>
      <c r="H46" s="188">
        <v>6015</v>
      </c>
      <c r="I46" s="188">
        <v>400</v>
      </c>
      <c r="J46" s="188">
        <v>36</v>
      </c>
      <c r="K46" s="188">
        <v>2001</v>
      </c>
      <c r="L46" s="188">
        <v>40</v>
      </c>
      <c r="M46" s="188">
        <v>20</v>
      </c>
      <c r="N46" s="188">
        <v>150</v>
      </c>
      <c r="O46" s="188">
        <v>80</v>
      </c>
      <c r="P46" s="188">
        <v>400</v>
      </c>
      <c r="Q46" s="188">
        <v>4.72</v>
      </c>
      <c r="R46" s="188">
        <v>4.7</v>
      </c>
      <c r="S46" s="188">
        <v>180</v>
      </c>
      <c r="T46" s="188" t="s">
        <v>522</v>
      </c>
      <c r="U46" s="188">
        <v>-17</v>
      </c>
      <c r="V46" s="188">
        <v>-9</v>
      </c>
      <c r="W46" s="188">
        <v>-1</v>
      </c>
      <c r="X46" s="189">
        <v>0.46329785088151798</v>
      </c>
      <c r="Y46" s="189">
        <v>1.9626580747117402E-3</v>
      </c>
      <c r="Z46" s="189">
        <v>3.7645909649558999E-3</v>
      </c>
      <c r="AA46" s="190">
        <v>3.1339102293863199E-5</v>
      </c>
      <c r="AB46" s="189">
        <v>3.5169202320524898E-3</v>
      </c>
      <c r="AC46" s="189">
        <v>2.1839485033108499</v>
      </c>
      <c r="AD46" s="190">
        <v>1.0008523162794E-3</v>
      </c>
      <c r="AE46" s="189">
        <v>1.2378033625930899E-2</v>
      </c>
      <c r="AF46" s="189">
        <v>1.5816144821254301E-2</v>
      </c>
      <c r="AG46" s="191">
        <v>9003.0609129928198</v>
      </c>
      <c r="AH46" s="192">
        <v>73.208017783842493</v>
      </c>
      <c r="AI46" s="192">
        <v>0.60483863689515605</v>
      </c>
      <c r="AJ46" s="191">
        <v>19437.725112518499</v>
      </c>
      <c r="AK46" s="193">
        <v>5.0311256765123002E-3</v>
      </c>
      <c r="AL46" s="193">
        <v>2.0236701446462901E-2</v>
      </c>
      <c r="AM46" s="193">
        <v>1.5226291603509801E-2</v>
      </c>
      <c r="AN46" s="193">
        <v>0.28145471800563399</v>
      </c>
      <c r="AO46" s="193">
        <v>3.65372386330109E-2</v>
      </c>
      <c r="AP46" s="193">
        <v>3.3377824630693499E-3</v>
      </c>
      <c r="AQ46" s="193">
        <v>6.2547790495106004E-2</v>
      </c>
      <c r="AR46" s="193">
        <v>1.11155528803367E-2</v>
      </c>
      <c r="AS46" s="193">
        <v>1.26156545750973E-2</v>
      </c>
      <c r="AT46" s="199">
        <v>10</v>
      </c>
      <c r="AU46" s="199">
        <v>192217</v>
      </c>
      <c r="AV46" s="199">
        <v>975920</v>
      </c>
      <c r="AX46" s="200">
        <v>96</v>
      </c>
      <c r="AY46" s="201">
        <v>0.04</v>
      </c>
      <c r="AZ46" s="202">
        <f t="shared" si="27"/>
        <v>0.45823576892011891</v>
      </c>
      <c r="BA46" s="202">
        <f t="shared" si="28"/>
        <v>0.18399543612080788</v>
      </c>
      <c r="BB46" s="202"/>
      <c r="BC46" s="201">
        <f t="shared" si="29"/>
        <v>3.8950040358210107</v>
      </c>
      <c r="BD46" s="203">
        <f t="shared" si="30"/>
        <v>4231.8950307785808</v>
      </c>
      <c r="BE46" s="201">
        <f t="shared" si="31"/>
        <v>9.2779360661426562</v>
      </c>
      <c r="BF46" s="203">
        <f t="shared" si="32"/>
        <v>14.179350440710072</v>
      </c>
      <c r="BG46" s="203">
        <f t="shared" si="33"/>
        <v>43.282784222736815</v>
      </c>
      <c r="BH46" s="203">
        <f t="shared" si="34"/>
        <v>1631.7605380047057</v>
      </c>
      <c r="BI46" s="203">
        <f t="shared" si="35"/>
        <v>1952.5955124736081</v>
      </c>
      <c r="BJ46" s="204"/>
      <c r="BK46" s="204">
        <v>48.88</v>
      </c>
      <c r="BL46" s="204">
        <v>3.56</v>
      </c>
      <c r="BM46" s="204">
        <v>0.36</v>
      </c>
      <c r="BN46" s="204">
        <v>4214</v>
      </c>
      <c r="BO46" s="204">
        <v>130</v>
      </c>
      <c r="BP46" s="204">
        <v>9.09</v>
      </c>
      <c r="BQ46" s="204">
        <v>1887</v>
      </c>
      <c r="BR46" s="204">
        <v>2060</v>
      </c>
      <c r="BS46" s="204"/>
      <c r="BT46" s="204"/>
    </row>
    <row r="47" spans="1:72" s="199" customFormat="1" x14ac:dyDescent="0.2">
      <c r="A47" s="216" t="s">
        <v>600</v>
      </c>
      <c r="B47" s="199" t="s">
        <v>195</v>
      </c>
      <c r="C47" s="199" t="s">
        <v>601</v>
      </c>
      <c r="D47" s="186">
        <v>45679</v>
      </c>
      <c r="E47" s="187">
        <v>0.63472222222222219</v>
      </c>
      <c r="F47" s="188" t="s">
        <v>155</v>
      </c>
      <c r="G47" s="188">
        <v>4039</v>
      </c>
      <c r="H47" s="188">
        <v>5852</v>
      </c>
      <c r="I47" s="188">
        <v>400</v>
      </c>
      <c r="J47" s="188">
        <v>36</v>
      </c>
      <c r="K47" s="188">
        <v>2001</v>
      </c>
      <c r="L47" s="188">
        <v>40</v>
      </c>
      <c r="M47" s="188">
        <v>20</v>
      </c>
      <c r="N47" s="188">
        <v>150</v>
      </c>
      <c r="O47" s="188">
        <v>80</v>
      </c>
      <c r="P47" s="188">
        <v>400</v>
      </c>
      <c r="Q47" s="188">
        <v>4.66</v>
      </c>
      <c r="R47" s="188">
        <v>4.66</v>
      </c>
      <c r="S47" s="188">
        <v>180</v>
      </c>
      <c r="T47" s="188" t="s">
        <v>522</v>
      </c>
      <c r="U47" s="188">
        <v>-14</v>
      </c>
      <c r="V47" s="188">
        <v>-10</v>
      </c>
      <c r="W47" s="188">
        <v>-3</v>
      </c>
      <c r="X47" s="189">
        <v>0.45464873990414401</v>
      </c>
      <c r="Y47" s="189">
        <v>2.0541333666835998E-3</v>
      </c>
      <c r="Z47" s="189">
        <v>3.6047131170606999E-3</v>
      </c>
      <c r="AA47" s="190">
        <v>2.30780426513393E-5</v>
      </c>
      <c r="AB47" s="189">
        <v>3.4767925724592998E-3</v>
      </c>
      <c r="AC47" s="189">
        <v>2.1764687759251999</v>
      </c>
      <c r="AD47" s="190">
        <v>1.0437989541116201E-3</v>
      </c>
      <c r="AE47" s="189">
        <v>1.2355816776644201E-2</v>
      </c>
      <c r="AF47" s="189">
        <v>1.5956838076888101E-2</v>
      </c>
      <c r="AG47" s="191">
        <v>8825.6551066894499</v>
      </c>
      <c r="AH47" s="192">
        <v>69.982200499091604</v>
      </c>
      <c r="AI47" s="192">
        <v>0.44802867293906801</v>
      </c>
      <c r="AJ47" s="191">
        <v>19418.144566497798</v>
      </c>
      <c r="AK47" s="193">
        <v>6.4582455779100996E-3</v>
      </c>
      <c r="AL47" s="193">
        <v>1.93841305723437E-2</v>
      </c>
      <c r="AM47" s="193">
        <v>1.28682124513724E-2</v>
      </c>
      <c r="AN47" s="193">
        <v>0.18122271025999301</v>
      </c>
      <c r="AO47" s="193">
        <v>3.8438582413471298E-2</v>
      </c>
      <c r="AP47" s="193">
        <v>2.90212377232546E-3</v>
      </c>
      <c r="AQ47" s="193">
        <v>3.7151038972282301E-2</v>
      </c>
      <c r="AR47" s="193">
        <v>8.5339305361353101E-3</v>
      </c>
      <c r="AS47" s="193">
        <v>1.45792066965179E-2</v>
      </c>
      <c r="AT47" s="199">
        <v>10</v>
      </c>
      <c r="AU47" s="199">
        <v>192217</v>
      </c>
      <c r="AV47" s="199">
        <v>975920</v>
      </c>
      <c r="AX47" s="200">
        <v>96</v>
      </c>
      <c r="AY47" s="201">
        <v>0.04</v>
      </c>
      <c r="AZ47" s="202">
        <f t="shared" si="27"/>
        <v>0.44956175276142285</v>
      </c>
      <c r="BA47" s="202">
        <f t="shared" si="28"/>
        <v>0.17606083571414041</v>
      </c>
      <c r="BB47" s="202"/>
      <c r="BC47" s="201">
        <f t="shared" si="29"/>
        <v>3.8212748984720943</v>
      </c>
      <c r="BD47" s="203">
        <f t="shared" si="30"/>
        <v>4049.3992214252294</v>
      </c>
      <c r="BE47" s="201">
        <f t="shared" si="31"/>
        <v>9.2461603936068659</v>
      </c>
      <c r="BF47" s="203">
        <f t="shared" si="32"/>
        <v>14.840219615146264</v>
      </c>
      <c r="BG47" s="203">
        <f t="shared" si="33"/>
        <v>31.873342477861481</v>
      </c>
      <c r="BH47" s="203">
        <f t="shared" si="34"/>
        <v>1613.1423359738794</v>
      </c>
      <c r="BI47" s="203">
        <f t="shared" si="35"/>
        <v>2036.3815126087295</v>
      </c>
      <c r="BK47" s="204">
        <v>48.88</v>
      </c>
      <c r="BL47" s="204">
        <v>3.56</v>
      </c>
      <c r="BM47" s="204">
        <v>0.36</v>
      </c>
      <c r="BN47" s="204">
        <v>4214</v>
      </c>
      <c r="BO47" s="204">
        <v>130</v>
      </c>
      <c r="BP47" s="204">
        <v>9.09</v>
      </c>
      <c r="BQ47" s="204">
        <v>1887</v>
      </c>
      <c r="BR47" s="204">
        <v>2060</v>
      </c>
      <c r="BS47" s="204"/>
      <c r="BT47" s="204"/>
    </row>
    <row r="48" spans="1:72" s="199" customFormat="1" x14ac:dyDescent="0.2">
      <c r="A48" s="216" t="s">
        <v>602</v>
      </c>
      <c r="B48" s="199" t="s">
        <v>195</v>
      </c>
      <c r="C48" s="199" t="s">
        <v>603</v>
      </c>
      <c r="D48" s="186">
        <v>45679</v>
      </c>
      <c r="E48" s="187">
        <v>0.64236111111111116</v>
      </c>
      <c r="F48" s="188" t="s">
        <v>155</v>
      </c>
      <c r="G48" s="188">
        <v>3632</v>
      </c>
      <c r="H48" s="188">
        <v>6032</v>
      </c>
      <c r="I48" s="188">
        <v>400</v>
      </c>
      <c r="J48" s="188">
        <v>36</v>
      </c>
      <c r="K48" s="188">
        <v>2001</v>
      </c>
      <c r="L48" s="188">
        <v>40</v>
      </c>
      <c r="M48" s="188">
        <v>20</v>
      </c>
      <c r="N48" s="188">
        <v>150</v>
      </c>
      <c r="O48" s="188">
        <v>80</v>
      </c>
      <c r="P48" s="188">
        <v>400</v>
      </c>
      <c r="Q48" s="188">
        <v>4.66</v>
      </c>
      <c r="R48" s="188">
        <v>4.6500000000000004</v>
      </c>
      <c r="S48" s="188">
        <v>180</v>
      </c>
      <c r="T48" s="188" t="s">
        <v>522</v>
      </c>
      <c r="U48" s="188">
        <v>-15</v>
      </c>
      <c r="V48" s="188">
        <v>-12</v>
      </c>
      <c r="W48" s="188">
        <v>-4</v>
      </c>
      <c r="X48" s="189">
        <v>0.45091499079995601</v>
      </c>
      <c r="Y48" s="189">
        <v>1.97673290970357E-3</v>
      </c>
      <c r="Z48" s="189">
        <v>3.5343436416790199E-3</v>
      </c>
      <c r="AA48" s="190">
        <v>3.1032798884825199E-5</v>
      </c>
      <c r="AB48" s="189">
        <v>3.6650211444648599E-3</v>
      </c>
      <c r="AC48" s="189">
        <v>2.18540329688549</v>
      </c>
      <c r="AD48" s="190">
        <v>9.4500435889585297E-4</v>
      </c>
      <c r="AE48" s="189">
        <v>1.2600650626134E-2</v>
      </c>
      <c r="AF48" s="189">
        <v>1.6424660403962101E-2</v>
      </c>
      <c r="AG48" s="191">
        <v>8759.2976913412094</v>
      </c>
      <c r="AH48" s="192">
        <v>68.750116635167302</v>
      </c>
      <c r="AI48" s="192">
        <v>0.60483882219982599</v>
      </c>
      <c r="AJ48" s="191">
        <v>19435.990051560901</v>
      </c>
      <c r="AK48" s="193">
        <v>7.09163271329857E-3</v>
      </c>
      <c r="AL48" s="193">
        <v>2.68692552340653E-2</v>
      </c>
      <c r="AM48" s="193">
        <v>1.5451119375719901E-2</v>
      </c>
      <c r="AN48" s="193">
        <v>0.16323287339515899</v>
      </c>
      <c r="AO48" s="193">
        <v>2.87185203779027E-2</v>
      </c>
      <c r="AP48" s="193">
        <v>3.5294105675411501E-3</v>
      </c>
      <c r="AQ48" s="193">
        <v>2.1908390012334501E-2</v>
      </c>
      <c r="AR48" s="193">
        <v>1.03856732917954E-2</v>
      </c>
      <c r="AS48" s="193">
        <v>1.69304654179506E-2</v>
      </c>
      <c r="AT48" s="199">
        <v>10</v>
      </c>
      <c r="AU48" s="199">
        <v>192217</v>
      </c>
      <c r="AV48" s="199">
        <v>975920</v>
      </c>
      <c r="AX48" s="200">
        <v>96</v>
      </c>
      <c r="AY48" s="201">
        <v>0.04</v>
      </c>
      <c r="AZ48" s="202">
        <f t="shared" si="27"/>
        <v>0.44573482844757178</v>
      </c>
      <c r="BA48" s="202">
        <f t="shared" si="28"/>
        <v>0.17280058758093741</v>
      </c>
      <c r="BB48" s="202"/>
      <c r="BC48" s="201">
        <f t="shared" si="29"/>
        <v>3.7887460418043601</v>
      </c>
      <c r="BD48" s="203">
        <f t="shared" si="30"/>
        <v>3974.4135143615604</v>
      </c>
      <c r="BE48" s="201">
        <f t="shared" si="31"/>
        <v>9.2841163775165203</v>
      </c>
      <c r="BF48" s="203">
        <f t="shared" si="32"/>
        <v>14.281034998155787</v>
      </c>
      <c r="BG48" s="203">
        <f t="shared" si="33"/>
        <v>42.859745163233299</v>
      </c>
      <c r="BH48" s="203">
        <f t="shared" si="34"/>
        <v>1700.4755524410609</v>
      </c>
      <c r="BI48" s="203">
        <f t="shared" si="35"/>
        <v>1843.639906142685</v>
      </c>
      <c r="BK48" s="204">
        <v>48.88</v>
      </c>
      <c r="BL48" s="204">
        <v>3.56</v>
      </c>
      <c r="BM48" s="204">
        <v>0.36</v>
      </c>
      <c r="BN48" s="204">
        <v>4214</v>
      </c>
      <c r="BO48" s="204">
        <v>130</v>
      </c>
      <c r="BP48" s="204">
        <v>9.09</v>
      </c>
      <c r="BQ48" s="204">
        <v>1887</v>
      </c>
      <c r="BR48" s="204">
        <v>2060</v>
      </c>
      <c r="BS48" s="204"/>
      <c r="BT48" s="204"/>
    </row>
    <row r="49" spans="1:72" x14ac:dyDescent="0.2">
      <c r="A49" s="214" t="s">
        <v>604</v>
      </c>
      <c r="B49" t="s">
        <v>198</v>
      </c>
      <c r="C49" t="s">
        <v>605</v>
      </c>
      <c r="D49" s="1">
        <v>45679</v>
      </c>
      <c r="E49" s="173">
        <v>0.57499999999999996</v>
      </c>
      <c r="F49" s="16" t="s">
        <v>155</v>
      </c>
      <c r="G49" s="16">
        <v>-1203</v>
      </c>
      <c r="H49" s="16">
        <v>4211</v>
      </c>
      <c r="I49" s="16">
        <v>400</v>
      </c>
      <c r="J49" s="16">
        <v>36</v>
      </c>
      <c r="K49" s="16">
        <v>2001</v>
      </c>
      <c r="L49" s="16">
        <v>40</v>
      </c>
      <c r="M49" s="16">
        <v>20</v>
      </c>
      <c r="N49" s="16">
        <v>150</v>
      </c>
      <c r="O49" s="16">
        <v>80</v>
      </c>
      <c r="P49" s="16">
        <v>400</v>
      </c>
      <c r="Q49" s="16">
        <v>4.72</v>
      </c>
      <c r="R49" s="16">
        <v>4.68</v>
      </c>
      <c r="S49" s="16">
        <v>180</v>
      </c>
      <c r="T49" s="16" t="s">
        <v>522</v>
      </c>
      <c r="U49" s="16">
        <v>-9</v>
      </c>
      <c r="V49" s="16">
        <v>-9</v>
      </c>
      <c r="W49" s="16">
        <v>-3</v>
      </c>
      <c r="X49" s="179">
        <v>0.58808988906179904</v>
      </c>
      <c r="Y49" s="179">
        <v>1.7676222590781499E-3</v>
      </c>
      <c r="Z49" s="179">
        <v>1.1239314434310499E-2</v>
      </c>
      <c r="AA49" s="15">
        <v>9.8352892643428998E-6</v>
      </c>
      <c r="AB49" s="179">
        <v>1.1372766339863401E-2</v>
      </c>
      <c r="AC49" s="179">
        <v>2.0664087970352201</v>
      </c>
      <c r="AD49" s="15">
        <v>3.0355505367335701E-3</v>
      </c>
      <c r="AE49" s="179">
        <v>1.24802463169599E-2</v>
      </c>
      <c r="AF49" s="179">
        <v>1.7225606055136299E-2</v>
      </c>
      <c r="AG49" s="3">
        <v>12040.0081775622</v>
      </c>
      <c r="AH49" s="180">
        <v>230.10883748104399</v>
      </c>
      <c r="AI49" s="180">
        <v>0.20161290212813601</v>
      </c>
      <c r="AJ49" s="3">
        <v>20482.281207420401</v>
      </c>
      <c r="AK49" s="12">
        <v>5.9261633176862097E-3</v>
      </c>
      <c r="AL49" s="12">
        <v>2.30111307132203E-2</v>
      </c>
      <c r="AM49" s="12">
        <v>1.4094398814466299E-2</v>
      </c>
      <c r="AN49" s="12">
        <v>0.36958209293213701</v>
      </c>
      <c r="AO49" s="12">
        <v>2.3065034595212801E-2</v>
      </c>
      <c r="AP49" s="12">
        <v>4.2402336060813998E-3</v>
      </c>
      <c r="AQ49" s="12">
        <v>3.43680352319118E-2</v>
      </c>
      <c r="AR49" s="12">
        <v>9.9616650278591696E-3</v>
      </c>
      <c r="AS49" s="12">
        <v>2.12511728869593E-2</v>
      </c>
      <c r="AT49">
        <v>10</v>
      </c>
      <c r="AU49">
        <v>192217</v>
      </c>
      <c r="AV49">
        <v>975920</v>
      </c>
      <c r="AX49" s="129">
        <v>96</v>
      </c>
      <c r="AY49" s="139">
        <v>0.04</v>
      </c>
      <c r="AZ49" s="138">
        <f t="shared" si="27"/>
        <v>0.58313857019183379</v>
      </c>
      <c r="BA49" s="138">
        <f t="shared" si="28"/>
        <v>0.57218756361173873</v>
      </c>
      <c r="BB49" s="138"/>
      <c r="BC49" s="139">
        <f t="shared" si="29"/>
        <v>4.956677846630587</v>
      </c>
      <c r="BD49" s="135">
        <f t="shared" si="30"/>
        <v>13160.313963069992</v>
      </c>
      <c r="BE49" s="139">
        <f t="shared" si="31"/>
        <v>9.1485647724971653</v>
      </c>
      <c r="BF49" s="135">
        <f t="shared" si="32"/>
        <v>13.308493475406699</v>
      </c>
      <c r="BG49" s="135">
        <f t="shared" si="33"/>
        <v>14.156096627257726</v>
      </c>
      <c r="BH49" s="135">
        <f t="shared" si="34"/>
        <v>5499.0512566780299</v>
      </c>
      <c r="BI49" s="135">
        <f t="shared" si="35"/>
        <v>6171.7382542272917</v>
      </c>
      <c r="BJ49" s="11"/>
      <c r="BK49" s="11">
        <v>50.94</v>
      </c>
      <c r="BL49" s="11">
        <v>4.99</v>
      </c>
      <c r="BM49" s="11">
        <v>0.34</v>
      </c>
      <c r="BN49" s="11">
        <v>12237</v>
      </c>
      <c r="BO49" s="11">
        <v>412</v>
      </c>
      <c r="BP49" s="11">
        <v>8.7200000000000006</v>
      </c>
      <c r="BQ49" s="11">
        <v>5616</v>
      </c>
      <c r="BR49" s="11">
        <v>6984</v>
      </c>
    </row>
    <row r="50" spans="1:72" s="205" customFormat="1" x14ac:dyDescent="0.2">
      <c r="A50" s="217" t="s">
        <v>606</v>
      </c>
      <c r="B50" s="205" t="s">
        <v>198</v>
      </c>
      <c r="C50" s="205" t="s">
        <v>607</v>
      </c>
      <c r="D50" s="1">
        <v>45679</v>
      </c>
      <c r="E50" s="173">
        <v>0.58958333333333335</v>
      </c>
      <c r="F50" s="16" t="s">
        <v>155</v>
      </c>
      <c r="G50" s="16">
        <v>-610</v>
      </c>
      <c r="H50" s="16">
        <v>5559</v>
      </c>
      <c r="I50" s="16">
        <v>400</v>
      </c>
      <c r="J50" s="16">
        <v>36</v>
      </c>
      <c r="K50" s="16">
        <v>2001</v>
      </c>
      <c r="L50" s="16">
        <v>40</v>
      </c>
      <c r="M50" s="16">
        <v>20</v>
      </c>
      <c r="N50" s="16">
        <v>150</v>
      </c>
      <c r="O50" s="16">
        <v>80</v>
      </c>
      <c r="P50" s="16">
        <v>400</v>
      </c>
      <c r="Q50" s="16">
        <v>4.71</v>
      </c>
      <c r="R50" s="16">
        <v>4.7300000000000004</v>
      </c>
      <c r="S50" s="16">
        <v>180</v>
      </c>
      <c r="T50" s="16" t="s">
        <v>522</v>
      </c>
      <c r="U50" s="16">
        <v>-9</v>
      </c>
      <c r="V50" s="16">
        <v>-13</v>
      </c>
      <c r="W50" s="16">
        <v>-2</v>
      </c>
      <c r="X50" s="179">
        <v>0.59409073339660901</v>
      </c>
      <c r="Y50" s="179">
        <v>1.79105035527669E-3</v>
      </c>
      <c r="Z50" s="179">
        <v>1.1104511253317399E-2</v>
      </c>
      <c r="AA50" s="15">
        <v>9.9275821485967793E-6</v>
      </c>
      <c r="AB50" s="179">
        <v>1.10304992216826E-2</v>
      </c>
      <c r="AC50" s="179">
        <v>2.05829854508803</v>
      </c>
      <c r="AD50" s="15">
        <v>3.0742295273489401E-3</v>
      </c>
      <c r="AE50" s="179">
        <v>1.22912922779787E-2</v>
      </c>
      <c r="AF50" s="179">
        <v>1.68288103254918E-2</v>
      </c>
      <c r="AG50" s="3">
        <v>12097.8469639012</v>
      </c>
      <c r="AH50" s="180">
        <v>226.16614821102999</v>
      </c>
      <c r="AI50" s="180">
        <v>0.20161290168010701</v>
      </c>
      <c r="AJ50" s="3">
        <v>20375.229715774902</v>
      </c>
      <c r="AK50" s="12">
        <v>7.1883723533764697E-3</v>
      </c>
      <c r="AL50" s="12">
        <v>2.2381229033502301E-2</v>
      </c>
      <c r="AM50" s="12">
        <v>1.3431003377125701E-2</v>
      </c>
      <c r="AN50" s="12">
        <v>0.28845899745022802</v>
      </c>
      <c r="AO50" s="12">
        <v>2.9547187300049599E-2</v>
      </c>
      <c r="AP50" s="12">
        <v>4.6570330101657099E-3</v>
      </c>
      <c r="AQ50" s="12">
        <v>3.7373228552663E-2</v>
      </c>
      <c r="AR50" s="12">
        <v>1.2294208211385599E-2</v>
      </c>
      <c r="AS50" s="12">
        <v>2.3868360637706001E-2</v>
      </c>
      <c r="AT50" s="205">
        <v>10</v>
      </c>
      <c r="AU50" s="205">
        <v>192217</v>
      </c>
      <c r="AV50" s="205">
        <v>975920</v>
      </c>
      <c r="AX50" s="205">
        <v>96</v>
      </c>
      <c r="AY50" s="57">
        <v>0.04</v>
      </c>
      <c r="AZ50" s="206">
        <f t="shared" si="27"/>
        <v>0.58904106266881184</v>
      </c>
      <c r="BA50" s="206">
        <f t="shared" si="28"/>
        <v>0.56533674223813712</v>
      </c>
      <c r="BB50" s="206"/>
      <c r="BC50" s="57">
        <f t="shared" si="29"/>
        <v>5.0068490326849009</v>
      </c>
      <c r="BD50" s="58">
        <f t="shared" si="30"/>
        <v>13002.745071477153</v>
      </c>
      <c r="BE50" s="57">
        <f t="shared" si="31"/>
        <v>9.1126584381036064</v>
      </c>
      <c r="BF50" s="58">
        <f t="shared" si="32"/>
        <v>13.484884479648793</v>
      </c>
      <c r="BG50" s="58">
        <f t="shared" si="33"/>
        <v>14.288935321920512</v>
      </c>
      <c r="BH50" s="58">
        <f t="shared" si="34"/>
        <v>5333.5555127133903</v>
      </c>
      <c r="BI50" s="58">
        <f t="shared" si="35"/>
        <v>6250.3785546034642</v>
      </c>
      <c r="BJ50" s="207" t="s">
        <v>608</v>
      </c>
      <c r="BK50" s="207">
        <v>50.94</v>
      </c>
      <c r="BL50" s="100">
        <v>4.99</v>
      </c>
      <c r="BM50" s="100">
        <v>0.34</v>
      </c>
      <c r="BN50" s="207">
        <v>12237</v>
      </c>
      <c r="BO50" s="100">
        <v>412</v>
      </c>
      <c r="BP50" s="207">
        <v>8.7200000000000006</v>
      </c>
      <c r="BQ50" s="207">
        <v>5616</v>
      </c>
      <c r="BR50" s="207">
        <v>6984</v>
      </c>
      <c r="BS50" s="207"/>
      <c r="BT50" s="207"/>
    </row>
    <row r="51" spans="1:72" x14ac:dyDescent="0.2">
      <c r="A51" s="214" t="s">
        <v>609</v>
      </c>
      <c r="B51" t="s">
        <v>198</v>
      </c>
      <c r="C51" t="s">
        <v>610</v>
      </c>
      <c r="D51" s="1">
        <v>45679</v>
      </c>
      <c r="E51" s="173">
        <v>0.65</v>
      </c>
      <c r="F51" s="16" t="s">
        <v>155</v>
      </c>
      <c r="G51" s="16">
        <v>-1647</v>
      </c>
      <c r="H51" s="16">
        <v>3934</v>
      </c>
      <c r="I51" s="16">
        <v>400</v>
      </c>
      <c r="J51" s="16">
        <v>36</v>
      </c>
      <c r="K51" s="16">
        <v>2001</v>
      </c>
      <c r="L51" s="16">
        <v>40</v>
      </c>
      <c r="M51" s="16">
        <v>20</v>
      </c>
      <c r="N51" s="16">
        <v>150</v>
      </c>
      <c r="O51" s="16">
        <v>80</v>
      </c>
      <c r="P51" s="16">
        <v>400</v>
      </c>
      <c r="Q51" s="16">
        <v>4.63</v>
      </c>
      <c r="R51" s="16">
        <v>4.63</v>
      </c>
      <c r="S51" s="16">
        <v>180</v>
      </c>
      <c r="T51" s="16" t="s">
        <v>522</v>
      </c>
      <c r="U51" s="16">
        <v>-11</v>
      </c>
      <c r="V51" s="16">
        <v>-7</v>
      </c>
      <c r="W51" s="16">
        <v>-7</v>
      </c>
      <c r="X51" s="179">
        <v>0.59768161096402295</v>
      </c>
      <c r="Y51" s="179">
        <v>1.74754373070868E-3</v>
      </c>
      <c r="Z51" s="179">
        <v>1.1225727801362001E-2</v>
      </c>
      <c r="AA51" s="15">
        <v>9.9958153531196902E-6</v>
      </c>
      <c r="AB51" s="179">
        <v>1.1717670524581499E-2</v>
      </c>
      <c r="AC51" s="179">
        <v>2.0676254100701499</v>
      </c>
      <c r="AD51" s="15">
        <v>3.0688276906965799E-3</v>
      </c>
      <c r="AE51" s="179">
        <v>1.27066682711838E-2</v>
      </c>
      <c r="AF51" s="179">
        <v>1.7472852300559599E-2</v>
      </c>
      <c r="AG51" s="3">
        <v>12182.734562674899</v>
      </c>
      <c r="AH51" s="180">
        <v>228.921556218353</v>
      </c>
      <c r="AI51" s="180">
        <v>0.20161290168010701</v>
      </c>
      <c r="AJ51" s="3">
        <v>20394.114634595499</v>
      </c>
      <c r="AK51" s="12">
        <v>6.7873849166716496E-3</v>
      </c>
      <c r="AL51" s="12">
        <v>2.60559237474569E-2</v>
      </c>
      <c r="AM51" s="12">
        <v>4.1133337886482199E-3</v>
      </c>
      <c r="AN51" s="12">
        <v>0.291856624078978</v>
      </c>
      <c r="AO51" s="12">
        <v>2.5892148315450201E-2</v>
      </c>
      <c r="AP51" s="12">
        <v>4.32353899249153E-3</v>
      </c>
      <c r="AQ51" s="12">
        <v>4.5488165188775E-2</v>
      </c>
      <c r="AR51" s="12">
        <v>1.4081923159328E-2</v>
      </c>
      <c r="AS51" s="12">
        <v>2.4825266308888799E-2</v>
      </c>
      <c r="AT51">
        <v>10</v>
      </c>
      <c r="AU51">
        <v>192217</v>
      </c>
      <c r="AV51">
        <v>975920</v>
      </c>
      <c r="AX51" s="129">
        <v>96</v>
      </c>
      <c r="AY51" s="139">
        <v>0.04</v>
      </c>
      <c r="AZ51" s="138">
        <f t="shared" si="27"/>
        <v>0.59265796918546298</v>
      </c>
      <c r="BA51" s="138">
        <f t="shared" si="28"/>
        <v>0.57169564272159223</v>
      </c>
      <c r="BB51" s="138"/>
      <c r="BC51" s="139">
        <f t="shared" si="29"/>
        <v>5.0375927380764356</v>
      </c>
      <c r="BD51" s="135">
        <f t="shared" si="30"/>
        <v>13148.999782596622</v>
      </c>
      <c r="BE51" s="139">
        <f t="shared" si="31"/>
        <v>9.1539510557771671</v>
      </c>
      <c r="BF51" s="135">
        <f t="shared" si="32"/>
        <v>13.157321491444348</v>
      </c>
      <c r="BG51" s="135">
        <f t="shared" si="33"/>
        <v>14.387144516429474</v>
      </c>
      <c r="BH51" s="135">
        <f t="shared" si="34"/>
        <v>5665.8220962194628</v>
      </c>
      <c r="BI51" s="135">
        <f t="shared" si="35"/>
        <v>6239.3957949666137</v>
      </c>
      <c r="BK51" s="11">
        <v>50.94</v>
      </c>
      <c r="BL51" s="11">
        <v>4.99</v>
      </c>
      <c r="BM51" s="11">
        <v>0.34</v>
      </c>
      <c r="BN51" s="11">
        <v>12237</v>
      </c>
      <c r="BO51" s="11">
        <v>412</v>
      </c>
      <c r="BP51" s="11">
        <v>8.7200000000000006</v>
      </c>
      <c r="BQ51" s="11">
        <v>5616</v>
      </c>
      <c r="BR51" s="11">
        <v>6984</v>
      </c>
    </row>
    <row r="52" spans="1:72" x14ac:dyDescent="0.2">
      <c r="A52" s="214" t="s">
        <v>611</v>
      </c>
      <c r="B52" t="s">
        <v>198</v>
      </c>
      <c r="C52" t="s">
        <v>612</v>
      </c>
      <c r="D52" s="1">
        <v>45679</v>
      </c>
      <c r="E52" s="173">
        <v>0.65763888888888888</v>
      </c>
      <c r="F52" s="16" t="s">
        <v>155</v>
      </c>
      <c r="G52" s="16">
        <v>-721</v>
      </c>
      <c r="H52" s="16">
        <v>5326</v>
      </c>
      <c r="I52" s="16">
        <v>400</v>
      </c>
      <c r="J52" s="16">
        <v>36</v>
      </c>
      <c r="K52" s="16">
        <v>2001</v>
      </c>
      <c r="L52" s="16">
        <v>40</v>
      </c>
      <c r="M52" s="16">
        <v>20</v>
      </c>
      <c r="N52" s="16">
        <v>150</v>
      </c>
      <c r="O52" s="16">
        <v>80</v>
      </c>
      <c r="P52" s="16">
        <v>400</v>
      </c>
      <c r="Q52" s="16">
        <v>4.62</v>
      </c>
      <c r="R52" s="16">
        <v>4.6399999999999997</v>
      </c>
      <c r="S52" s="16">
        <v>180</v>
      </c>
      <c r="T52" s="16" t="s">
        <v>522</v>
      </c>
      <c r="U52" s="16">
        <v>-9</v>
      </c>
      <c r="V52" s="16">
        <v>-13</v>
      </c>
      <c r="W52" s="16">
        <v>-4</v>
      </c>
      <c r="X52" s="179">
        <v>0.58746140016208404</v>
      </c>
      <c r="Y52" s="179">
        <v>1.7589345137463601E-3</v>
      </c>
      <c r="Z52" s="179">
        <v>1.12618169269254E-2</v>
      </c>
      <c r="AA52" s="15">
        <v>1.2305872307562E-5</v>
      </c>
      <c r="AB52" s="179">
        <v>1.11556264782462E-2</v>
      </c>
      <c r="AC52" s="179">
        <v>2.07272039920118</v>
      </c>
      <c r="AD52" s="15">
        <v>3.0088474590867398E-3</v>
      </c>
      <c r="AE52" s="179">
        <v>1.2482741037033101E-2</v>
      </c>
      <c r="AF52" s="179">
        <v>1.7026765906614599E-2</v>
      </c>
      <c r="AG52" s="3">
        <v>11763.8296543789</v>
      </c>
      <c r="AH52" s="180">
        <v>225.58369701040999</v>
      </c>
      <c r="AI52" s="180">
        <v>0.24641576901881701</v>
      </c>
      <c r="AJ52" s="3">
        <v>20035.075409081201</v>
      </c>
      <c r="AK52" s="12">
        <v>6.9439280614963699E-3</v>
      </c>
      <c r="AL52" s="12">
        <v>3.3846962565995002E-2</v>
      </c>
      <c r="AM52" s="12">
        <v>1.04460466890136E-2</v>
      </c>
      <c r="AN52" s="12">
        <v>0.26039736287445198</v>
      </c>
      <c r="AO52" s="12">
        <v>3.1774366190336099E-2</v>
      </c>
      <c r="AP52" s="12">
        <v>3.7330012506259802E-3</v>
      </c>
      <c r="AQ52" s="12">
        <v>3.3815441186154802E-2</v>
      </c>
      <c r="AR52" s="12">
        <v>1.1580082049385E-2</v>
      </c>
      <c r="AS52" s="12">
        <v>2.00225868716098E-2</v>
      </c>
      <c r="AT52">
        <v>10</v>
      </c>
      <c r="AU52">
        <v>192217</v>
      </c>
      <c r="AV52">
        <v>975920</v>
      </c>
      <c r="AX52" s="129">
        <v>96</v>
      </c>
      <c r="AY52" s="139">
        <v>0.04</v>
      </c>
      <c r="AZ52" s="138">
        <f t="shared" si="27"/>
        <v>0.58237013917553215</v>
      </c>
      <c r="BA52" s="138">
        <f t="shared" si="28"/>
        <v>0.57345408944668275</v>
      </c>
      <c r="BB52" s="138"/>
      <c r="BC52" s="139">
        <f t="shared" si="29"/>
        <v>4.9501461829920235</v>
      </c>
      <c r="BD52" s="135">
        <f t="shared" si="30"/>
        <v>13189.444057273704</v>
      </c>
      <c r="BE52" s="139">
        <f t="shared" si="31"/>
        <v>9.1765079855324387</v>
      </c>
      <c r="BF52" s="135">
        <f t="shared" si="32"/>
        <v>13.243083118940371</v>
      </c>
      <c r="BG52" s="135">
        <f t="shared" si="33"/>
        <v>17.712048195684794</v>
      </c>
      <c r="BH52" s="135">
        <f t="shared" si="34"/>
        <v>5394.0580480586304</v>
      </c>
      <c r="BI52" s="135">
        <f t="shared" si="35"/>
        <v>6117.446815549456</v>
      </c>
      <c r="BK52" s="11">
        <v>50.94</v>
      </c>
      <c r="BL52" s="11">
        <v>4.99</v>
      </c>
      <c r="BM52" s="11">
        <v>0.34</v>
      </c>
      <c r="BN52" s="11">
        <v>12237</v>
      </c>
      <c r="BO52" s="11">
        <v>412</v>
      </c>
      <c r="BP52" s="11">
        <v>8.7200000000000006</v>
      </c>
      <c r="BQ52" s="11">
        <v>5616</v>
      </c>
      <c r="BR52" s="11">
        <v>6984</v>
      </c>
    </row>
    <row r="53" spans="1:72" s="199" customFormat="1" x14ac:dyDescent="0.2">
      <c r="A53" s="216" t="s">
        <v>613</v>
      </c>
      <c r="B53" s="199" t="s">
        <v>201</v>
      </c>
      <c r="C53" s="199" t="s">
        <v>614</v>
      </c>
      <c r="D53" s="186">
        <v>45679</v>
      </c>
      <c r="E53" s="187">
        <v>0.6645833333333333</v>
      </c>
      <c r="F53" s="188" t="s">
        <v>155</v>
      </c>
      <c r="G53" s="188">
        <v>-5697</v>
      </c>
      <c r="H53" s="188">
        <v>1357</v>
      </c>
      <c r="I53" s="188">
        <v>400</v>
      </c>
      <c r="J53" s="188">
        <v>36</v>
      </c>
      <c r="K53" s="188">
        <v>2001</v>
      </c>
      <c r="L53" s="188">
        <v>40</v>
      </c>
      <c r="M53" s="188">
        <v>20</v>
      </c>
      <c r="N53" s="188">
        <v>150</v>
      </c>
      <c r="O53" s="188">
        <v>80</v>
      </c>
      <c r="P53" s="188">
        <v>400</v>
      </c>
      <c r="Q53" s="188">
        <v>4.62</v>
      </c>
      <c r="R53" s="188">
        <v>4.6399999999999997</v>
      </c>
      <c r="S53" s="188">
        <v>180</v>
      </c>
      <c r="T53" s="188" t="s">
        <v>522</v>
      </c>
      <c r="U53" s="188">
        <v>-30</v>
      </c>
      <c r="V53" s="188">
        <v>2</v>
      </c>
      <c r="W53" s="188">
        <v>-2</v>
      </c>
      <c r="X53" s="189">
        <v>0.73748704088373396</v>
      </c>
      <c r="Y53" s="189">
        <v>1.8659604242810999E-3</v>
      </c>
      <c r="Z53" s="189">
        <v>1.2285537231344301E-2</v>
      </c>
      <c r="AA53" s="190">
        <v>1.9776172178364399E-5</v>
      </c>
      <c r="AB53" s="189">
        <v>2.2179971185914599E-2</v>
      </c>
      <c r="AC53" s="189">
        <v>2.15768001362725</v>
      </c>
      <c r="AD53" s="190">
        <v>6.1714813021320602E-3</v>
      </c>
      <c r="AE53" s="189">
        <v>1.28831582336259E-2</v>
      </c>
      <c r="AF53" s="189">
        <v>1.7645161343874401E-2</v>
      </c>
      <c r="AG53" s="191">
        <v>14998.072348072999</v>
      </c>
      <c r="AH53" s="192">
        <v>249.867139745277</v>
      </c>
      <c r="AI53" s="192">
        <v>0.40322576249999698</v>
      </c>
      <c r="AJ53" s="191">
        <v>20336.408118916301</v>
      </c>
      <c r="AK53" s="193">
        <v>6.1659530357633602E-3</v>
      </c>
      <c r="AL53" s="193">
        <v>1.22881495756819E-2</v>
      </c>
      <c r="AM53" s="193">
        <v>1.27596467459739E-2</v>
      </c>
      <c r="AN53" s="193">
        <v>0.30059757244607999</v>
      </c>
      <c r="AO53" s="193">
        <v>1.7550504709962299E-2</v>
      </c>
      <c r="AP53" s="193">
        <v>7.2226277073630402E-3</v>
      </c>
      <c r="AQ53" s="193">
        <v>2.54536934364069E-2</v>
      </c>
      <c r="AR53" s="193">
        <v>6.2779186415131902E-3</v>
      </c>
      <c r="AS53" s="193">
        <v>1.6033104343468399E-2</v>
      </c>
      <c r="AT53" s="199">
        <v>10</v>
      </c>
      <c r="AU53" s="199">
        <v>192217</v>
      </c>
      <c r="AV53" s="199">
        <v>975920</v>
      </c>
      <c r="AX53" s="200">
        <v>96</v>
      </c>
      <c r="AY53" s="201">
        <v>0.04</v>
      </c>
      <c r="AZ53" s="202">
        <f t="shared" si="27"/>
        <v>0.73277799407514599</v>
      </c>
      <c r="BA53" s="202">
        <f t="shared" si="28"/>
        <v>0.61902718996157458</v>
      </c>
      <c r="BB53" s="202"/>
      <c r="BC53" s="201">
        <f t="shared" si="29"/>
        <v>6.228612949638741</v>
      </c>
      <c r="BD53" s="203">
        <f t="shared" si="30"/>
        <v>14237.625369116215</v>
      </c>
      <c r="BE53" s="201">
        <f t="shared" si="31"/>
        <v>9.4495076668063493</v>
      </c>
      <c r="BF53" s="203">
        <f t="shared" si="32"/>
        <v>13.897199125177954</v>
      </c>
      <c r="BG53" s="203">
        <f t="shared" si="33"/>
        <v>28.156847797628263</v>
      </c>
      <c r="BH53" s="203">
        <f t="shared" si="34"/>
        <v>10608.843595083088</v>
      </c>
      <c r="BI53" s="203">
        <f t="shared" si="35"/>
        <v>12412.088597663938</v>
      </c>
      <c r="BK53" s="204">
        <v>50.39</v>
      </c>
      <c r="BL53" s="204">
        <v>6.42</v>
      </c>
      <c r="BM53" s="204">
        <v>0.51</v>
      </c>
      <c r="BN53" s="204">
        <v>15847</v>
      </c>
      <c r="BO53" s="204">
        <v>957</v>
      </c>
      <c r="BP53" s="204">
        <v>9.41</v>
      </c>
      <c r="BQ53" s="204">
        <v>9951</v>
      </c>
      <c r="BR53" s="204">
        <v>12293</v>
      </c>
      <c r="BS53" s="204"/>
      <c r="BT53" s="204"/>
    </row>
    <row r="54" spans="1:72" s="199" customFormat="1" x14ac:dyDescent="0.2">
      <c r="A54" s="216" t="s">
        <v>615</v>
      </c>
      <c r="B54" s="199" t="s">
        <v>201</v>
      </c>
      <c r="C54" s="199" t="s">
        <v>616</v>
      </c>
      <c r="D54" s="186">
        <v>45679</v>
      </c>
      <c r="E54" s="187">
        <v>0.67222222222222228</v>
      </c>
      <c r="F54" s="188" t="s">
        <v>155</v>
      </c>
      <c r="G54" s="188">
        <v>-6611</v>
      </c>
      <c r="H54" s="188">
        <v>1140</v>
      </c>
      <c r="I54" s="188">
        <v>400</v>
      </c>
      <c r="J54" s="188">
        <v>36</v>
      </c>
      <c r="K54" s="188">
        <v>2001</v>
      </c>
      <c r="L54" s="188">
        <v>40</v>
      </c>
      <c r="M54" s="188">
        <v>20</v>
      </c>
      <c r="N54" s="188">
        <v>150</v>
      </c>
      <c r="O54" s="188">
        <v>80</v>
      </c>
      <c r="P54" s="188">
        <v>400</v>
      </c>
      <c r="Q54" s="188">
        <v>4.6399999999999997</v>
      </c>
      <c r="R54" s="188">
        <v>4.67</v>
      </c>
      <c r="S54" s="188">
        <v>180</v>
      </c>
      <c r="T54" s="188" t="s">
        <v>522</v>
      </c>
      <c r="U54" s="188">
        <v>-32</v>
      </c>
      <c r="V54" s="188">
        <v>3</v>
      </c>
      <c r="W54" s="188">
        <v>-2</v>
      </c>
      <c r="X54" s="189">
        <v>0.74626398367436297</v>
      </c>
      <c r="Y54" s="189">
        <v>1.88088181163632E-3</v>
      </c>
      <c r="Z54" s="189">
        <v>1.22634842752368E-2</v>
      </c>
      <c r="AA54" s="190">
        <v>1.9905353656413799E-5</v>
      </c>
      <c r="AB54" s="189">
        <v>2.24938810869766E-2</v>
      </c>
      <c r="AC54" s="189">
        <v>2.1759096357696799</v>
      </c>
      <c r="AD54" s="190">
        <v>6.2171719587767599E-3</v>
      </c>
      <c r="AE54" s="189">
        <v>1.30694390938431E-2</v>
      </c>
      <c r="AF54" s="189">
        <v>1.8337767872217799E-2</v>
      </c>
      <c r="AG54" s="191">
        <v>15160.505480202401</v>
      </c>
      <c r="AH54" s="192">
        <v>249.127885218659</v>
      </c>
      <c r="AI54" s="192">
        <v>0.40322580515232898</v>
      </c>
      <c r="AJ54" s="191">
        <v>20315.669982211199</v>
      </c>
      <c r="AK54" s="193">
        <v>6.4989185505743303E-3</v>
      </c>
      <c r="AL54" s="193">
        <v>2.62737262489262E-2</v>
      </c>
      <c r="AM54" s="193">
        <v>1.1566104948826501E-2</v>
      </c>
      <c r="AN54" s="193">
        <v>0.18706612667987499</v>
      </c>
      <c r="AO54" s="193">
        <v>1.62212481103216E-2</v>
      </c>
      <c r="AP54" s="193">
        <v>8.7536496796422301E-3</v>
      </c>
      <c r="AQ54" s="193">
        <v>2.53853207910033E-2</v>
      </c>
      <c r="AR54" s="193">
        <v>1.38328681822294E-2</v>
      </c>
      <c r="AS54" s="193">
        <v>1.3366224077164901E-2</v>
      </c>
      <c r="AT54" s="199">
        <v>10</v>
      </c>
      <c r="AU54" s="199">
        <v>192217</v>
      </c>
      <c r="AV54" s="199">
        <v>975920</v>
      </c>
      <c r="AX54" s="200">
        <v>96</v>
      </c>
      <c r="AY54" s="201">
        <v>0.04</v>
      </c>
      <c r="AZ54" s="202">
        <f t="shared" si="27"/>
        <v>0.74152147053940032</v>
      </c>
      <c r="BA54" s="202">
        <f t="shared" si="28"/>
        <v>0.61782547891152995</v>
      </c>
      <c r="BB54" s="202"/>
      <c r="BC54" s="201">
        <f t="shared" si="29"/>
        <v>6.3029324995849025</v>
      </c>
      <c r="BD54" s="203">
        <f t="shared" si="30"/>
        <v>14209.986014965189</v>
      </c>
      <c r="BE54" s="201">
        <f t="shared" si="31"/>
        <v>9.5293438580441254</v>
      </c>
      <c r="BF54" s="203">
        <f t="shared" si="32"/>
        <v>14.008329826880427</v>
      </c>
      <c r="BG54" s="203">
        <f t="shared" si="33"/>
        <v>28.340773341100679</v>
      </c>
      <c r="BH54" s="203">
        <f t="shared" si="34"/>
        <v>10758.989013009947</v>
      </c>
      <c r="BI54" s="203">
        <f t="shared" si="35"/>
        <v>12503.981686307588</v>
      </c>
      <c r="BK54" s="204">
        <v>50.39</v>
      </c>
      <c r="BL54" s="204">
        <v>6.42</v>
      </c>
      <c r="BM54" s="204">
        <v>0.51</v>
      </c>
      <c r="BN54" s="204">
        <v>15847</v>
      </c>
      <c r="BO54" s="204">
        <v>957</v>
      </c>
      <c r="BP54" s="204">
        <v>9.41</v>
      </c>
      <c r="BQ54" s="204">
        <v>9951</v>
      </c>
      <c r="BR54" s="204">
        <v>12293</v>
      </c>
      <c r="BS54" s="204"/>
      <c r="BT54" s="204"/>
    </row>
    <row r="55" spans="1:72" s="199" customFormat="1" x14ac:dyDescent="0.2">
      <c r="A55" s="216" t="s">
        <v>617</v>
      </c>
      <c r="B55" s="199" t="s">
        <v>201</v>
      </c>
      <c r="C55" s="199" t="s">
        <v>618</v>
      </c>
      <c r="D55" s="186">
        <v>45679</v>
      </c>
      <c r="E55" s="187">
        <v>0.55972222222222223</v>
      </c>
      <c r="F55" s="188" t="s">
        <v>155</v>
      </c>
      <c r="G55" s="188">
        <v>-5194</v>
      </c>
      <c r="H55" s="188">
        <v>1646</v>
      </c>
      <c r="I55" s="188">
        <v>400</v>
      </c>
      <c r="J55" s="188">
        <v>36</v>
      </c>
      <c r="K55" s="188">
        <v>2001</v>
      </c>
      <c r="L55" s="188">
        <v>40</v>
      </c>
      <c r="M55" s="188">
        <v>20</v>
      </c>
      <c r="N55" s="188">
        <v>150</v>
      </c>
      <c r="O55" s="188">
        <v>80</v>
      </c>
      <c r="P55" s="188">
        <v>400</v>
      </c>
      <c r="Q55" s="188">
        <v>4.7300000000000004</v>
      </c>
      <c r="R55" s="188">
        <v>4.71</v>
      </c>
      <c r="S55" s="188">
        <v>180</v>
      </c>
      <c r="T55" s="188" t="s">
        <v>522</v>
      </c>
      <c r="U55" s="188">
        <v>-29</v>
      </c>
      <c r="V55" s="188">
        <v>2</v>
      </c>
      <c r="W55" s="188">
        <v>-1</v>
      </c>
      <c r="X55" s="189">
        <v>0.75217062983010596</v>
      </c>
      <c r="Y55" s="189">
        <v>1.91266454152074E-3</v>
      </c>
      <c r="Z55" s="189">
        <v>1.2256750408211401E-2</v>
      </c>
      <c r="AA55" s="190">
        <v>1.84989164880189E-5</v>
      </c>
      <c r="AB55" s="189">
        <v>2.2452309821330198E-2</v>
      </c>
      <c r="AC55" s="189">
        <v>2.1331861114004802</v>
      </c>
      <c r="AD55" s="190">
        <v>6.0458344465922501E-3</v>
      </c>
      <c r="AE55" s="189">
        <v>1.30101001812097E-2</v>
      </c>
      <c r="AF55" s="189">
        <v>1.8175533762664699E-2</v>
      </c>
      <c r="AG55" s="191">
        <v>15512.801621172999</v>
      </c>
      <c r="AH55" s="192">
        <v>252.80175368443599</v>
      </c>
      <c r="AI55" s="192">
        <v>0.38082437125896001</v>
      </c>
      <c r="AJ55" s="191">
        <v>20624.8971033909</v>
      </c>
      <c r="AK55" s="193">
        <v>6.4995454825981201E-3</v>
      </c>
      <c r="AL55" s="193">
        <v>3.3774344042820301E-2</v>
      </c>
      <c r="AM55" s="193">
        <v>1.16878202779647E-2</v>
      </c>
      <c r="AN55" s="193">
        <v>0.18709091937685601</v>
      </c>
      <c r="AO55" s="193">
        <v>1.8343411466868999E-2</v>
      </c>
      <c r="AP55" s="193">
        <v>7.5523544583719496E-3</v>
      </c>
      <c r="AQ55" s="193">
        <v>2.42101998746031E-2</v>
      </c>
      <c r="AR55" s="193">
        <v>1.23620482268937E-2</v>
      </c>
      <c r="AS55" s="193">
        <v>1.19352445662117E-2</v>
      </c>
      <c r="AT55" s="199">
        <v>10</v>
      </c>
      <c r="AU55" s="199">
        <v>192217</v>
      </c>
      <c r="AV55" s="199">
        <v>975920</v>
      </c>
      <c r="AX55" s="200">
        <v>96</v>
      </c>
      <c r="AY55" s="201">
        <v>0.04</v>
      </c>
      <c r="AZ55" s="202">
        <f t="shared" si="27"/>
        <v>0.74748501987136473</v>
      </c>
      <c r="BA55" s="202">
        <f t="shared" si="28"/>
        <v>0.61753834233988592</v>
      </c>
      <c r="BB55" s="202"/>
      <c r="BC55" s="201">
        <f t="shared" si="29"/>
        <v>6.3536226689066</v>
      </c>
      <c r="BD55" s="203">
        <f t="shared" si="30"/>
        <v>14203.381873817376</v>
      </c>
      <c r="BE55" s="201">
        <f t="shared" si="31"/>
        <v>9.3422372117712804</v>
      </c>
      <c r="BF55" s="203">
        <f t="shared" si="32"/>
        <v>14.245039523505266</v>
      </c>
      <c r="BG55" s="203">
        <f t="shared" si="33"/>
        <v>26.338321252281041</v>
      </c>
      <c r="BH55" s="203">
        <f t="shared" si="34"/>
        <v>10739.105170438845</v>
      </c>
      <c r="BI55" s="203">
        <f t="shared" si="35"/>
        <v>12159.387531804879</v>
      </c>
      <c r="BJ55" s="204"/>
      <c r="BK55" s="204">
        <v>50.39</v>
      </c>
      <c r="BL55" s="204">
        <v>6.42</v>
      </c>
      <c r="BM55" s="204">
        <v>0.51</v>
      </c>
      <c r="BN55" s="204">
        <v>15847</v>
      </c>
      <c r="BO55" s="204">
        <v>957</v>
      </c>
      <c r="BP55" s="204">
        <v>9.41</v>
      </c>
      <c r="BQ55" s="204">
        <v>9951</v>
      </c>
      <c r="BR55" s="204">
        <v>12293</v>
      </c>
      <c r="BS55" s="204"/>
      <c r="BT55" s="204"/>
    </row>
    <row r="56" spans="1:72" x14ac:dyDescent="0.2">
      <c r="A56" t="s">
        <v>619</v>
      </c>
      <c r="C56" t="s">
        <v>620</v>
      </c>
      <c r="D56" s="1">
        <v>45679</v>
      </c>
      <c r="E56" s="173">
        <v>0.52986111111111112</v>
      </c>
      <c r="F56" s="16" t="s">
        <v>155</v>
      </c>
      <c r="G56" s="16">
        <v>-2536</v>
      </c>
      <c r="H56" s="16">
        <v>-7275</v>
      </c>
      <c r="I56" s="16">
        <v>400</v>
      </c>
      <c r="J56" s="16">
        <v>36</v>
      </c>
      <c r="K56" s="16">
        <v>2001</v>
      </c>
      <c r="L56" s="16">
        <v>40</v>
      </c>
      <c r="M56" s="16">
        <v>20</v>
      </c>
      <c r="N56" s="16">
        <v>150</v>
      </c>
      <c r="O56" s="16">
        <v>80</v>
      </c>
      <c r="P56" s="16">
        <v>400</v>
      </c>
      <c r="Q56" s="16">
        <v>4.76</v>
      </c>
      <c r="R56" s="16">
        <v>4.7699999999999996</v>
      </c>
      <c r="S56" s="16">
        <v>180</v>
      </c>
      <c r="T56" s="16" t="s">
        <v>522</v>
      </c>
      <c r="U56" s="16">
        <v>-36</v>
      </c>
      <c r="V56" s="16">
        <v>10</v>
      </c>
      <c r="W56" s="16">
        <v>4</v>
      </c>
      <c r="X56" s="179">
        <v>0.75984688273225898</v>
      </c>
      <c r="Y56" s="179">
        <v>1.92602529572041E-3</v>
      </c>
      <c r="Z56" s="179">
        <v>2.0984599425627002E-3</v>
      </c>
      <c r="AA56" s="15">
        <v>3.2051781689657599E-5</v>
      </c>
      <c r="AB56" s="179">
        <v>2.71025130523092E-4</v>
      </c>
      <c r="AC56" s="179">
        <v>1.9521943641175501</v>
      </c>
      <c r="AD56" s="15">
        <v>6.2805135186311099E-5</v>
      </c>
      <c r="AE56" s="179">
        <v>1.29538183097044E-2</v>
      </c>
      <c r="AF56" s="179">
        <v>1.85145953659272E-2</v>
      </c>
      <c r="AG56" s="3">
        <v>18048.132576456999</v>
      </c>
      <c r="AH56" s="180">
        <v>49.798455855500897</v>
      </c>
      <c r="AI56" s="180">
        <v>0.76164876012544802</v>
      </c>
      <c r="AJ56" s="3">
        <v>23753.105206007702</v>
      </c>
      <c r="AK56" s="12">
        <v>9.3602026375485901E-3</v>
      </c>
      <c r="AL56" s="12">
        <v>3.54385282845711E-2</v>
      </c>
      <c r="AM56" s="12">
        <v>0.116781882520267</v>
      </c>
      <c r="AN56" s="12">
        <v>0.105663564042457</v>
      </c>
      <c r="AO56" s="12">
        <v>5.86599281862255E-2</v>
      </c>
      <c r="AP56" s="12">
        <v>1.9906102390641101E-2</v>
      </c>
      <c r="AQ56" s="12">
        <v>0.110851020841902</v>
      </c>
      <c r="AR56" s="12">
        <v>1.1467951683111601E-2</v>
      </c>
      <c r="AS56" s="12">
        <v>2.0225858740411901E-2</v>
      </c>
      <c r="AT56">
        <v>10</v>
      </c>
      <c r="AU56">
        <v>192217</v>
      </c>
      <c r="AV56">
        <v>975920</v>
      </c>
      <c r="AX56" s="129">
        <v>96</v>
      </c>
      <c r="AY56" s="139">
        <v>0.04</v>
      </c>
      <c r="AZ56" s="138">
        <f t="shared" si="27"/>
        <v>0.7557804514719404</v>
      </c>
      <c r="BA56" s="138">
        <f t="shared" si="28"/>
        <v>0.10474094949681748</v>
      </c>
      <c r="BB56" s="138"/>
      <c r="BC56" s="139">
        <f t="shared" si="29"/>
        <v>6.4241338375114934</v>
      </c>
      <c r="BD56" s="135">
        <f t="shared" si="30"/>
        <v>2409.0418384268019</v>
      </c>
      <c r="BE56" s="139">
        <f t="shared" si="31"/>
        <v>8.4834175555530411</v>
      </c>
      <c r="BF56" s="135">
        <f t="shared" si="32"/>
        <v>14.233525526890862</v>
      </c>
      <c r="BG56" s="135">
        <f t="shared" si="33"/>
        <v>45.281376530891592</v>
      </c>
      <c r="BH56" s="135">
        <f t="shared" si="34"/>
        <v>128.63000227271058</v>
      </c>
      <c r="BI56" s="135">
        <f t="shared" si="35"/>
        <v>125.33612112461748</v>
      </c>
      <c r="BK56" s="11">
        <v>50</v>
      </c>
    </row>
    <row r="57" spans="1:72" x14ac:dyDescent="0.2">
      <c r="A57" t="s">
        <v>621</v>
      </c>
      <c r="C57" t="s">
        <v>622</v>
      </c>
      <c r="D57" s="1">
        <v>45679</v>
      </c>
      <c r="E57" s="173">
        <v>0.54513888888888884</v>
      </c>
      <c r="F57" s="16" t="s">
        <v>155</v>
      </c>
      <c r="G57" s="16">
        <v>-7678</v>
      </c>
      <c r="H57" s="16">
        <v>-2969</v>
      </c>
      <c r="I57" s="16">
        <v>400</v>
      </c>
      <c r="J57" s="16">
        <v>36</v>
      </c>
      <c r="K57" s="16">
        <v>2001</v>
      </c>
      <c r="L57" s="16">
        <v>40</v>
      </c>
      <c r="M57" s="16">
        <v>20</v>
      </c>
      <c r="N57" s="16">
        <v>150</v>
      </c>
      <c r="O57" s="16">
        <v>80</v>
      </c>
      <c r="P57" s="16">
        <v>400</v>
      </c>
      <c r="Q57" s="16">
        <v>4.76</v>
      </c>
      <c r="R57" s="16">
        <v>4.75</v>
      </c>
      <c r="S57" s="16">
        <v>180</v>
      </c>
      <c r="T57" s="16" t="s">
        <v>522</v>
      </c>
      <c r="U57" s="16">
        <v>-34</v>
      </c>
      <c r="V57" s="16">
        <v>4</v>
      </c>
      <c r="W57" s="16">
        <v>0</v>
      </c>
      <c r="X57" s="179">
        <v>2.3176887818331299E-2</v>
      </c>
      <c r="Y57" s="179">
        <v>5.3023633863816799E-5</v>
      </c>
      <c r="Z57" s="179">
        <v>2.2859688220078399E-4</v>
      </c>
      <c r="AA57" s="15">
        <v>0</v>
      </c>
      <c r="AB57" s="179">
        <v>1.55282835783783E-4</v>
      </c>
      <c r="AC57" s="179">
        <v>2.3754570941922002</v>
      </c>
      <c r="AD57" s="15">
        <v>2.2072272482419899E-5</v>
      </c>
      <c r="AE57" s="179">
        <v>1.2655467091812801E-2</v>
      </c>
      <c r="AF57" s="179">
        <v>1.7246199449459199E-2</v>
      </c>
      <c r="AG57" s="3">
        <v>487.05541948256899</v>
      </c>
      <c r="AH57" s="180">
        <v>4.8163087171819399</v>
      </c>
      <c r="AI57" s="180">
        <v>0</v>
      </c>
      <c r="AJ57" s="3">
        <v>21024.500417185001</v>
      </c>
      <c r="AK57" s="12">
        <v>1.12544289851036E-2</v>
      </c>
      <c r="AL57" s="12">
        <v>7.5378036923787903E-2</v>
      </c>
      <c r="AM57" s="12">
        <v>7.9368892738167801E-2</v>
      </c>
      <c r="AN57" s="12" t="s">
        <v>421</v>
      </c>
      <c r="AO57" s="12">
        <v>6.1181721751638003E-2</v>
      </c>
      <c r="AP57" s="12">
        <v>3.6270600638254602E-3</v>
      </c>
      <c r="AQ57" s="12">
        <v>0.24480145221163599</v>
      </c>
      <c r="AR57" s="12">
        <v>1.6280893274180998E-2</v>
      </c>
      <c r="AS57" s="12">
        <v>1.8054478323851399E-2</v>
      </c>
      <c r="AT57">
        <v>10</v>
      </c>
      <c r="AU57">
        <v>192217</v>
      </c>
      <c r="AV57">
        <v>975920</v>
      </c>
      <c r="AX57" s="129">
        <v>96</v>
      </c>
      <c r="AY57" s="139">
        <v>0.04</v>
      </c>
      <c r="AZ57" s="138">
        <f t="shared" si="27"/>
        <v>1.8599986288517383E-2</v>
      </c>
      <c r="BA57" s="138">
        <f t="shared" si="28"/>
        <v>1.1109015274355266E-2</v>
      </c>
      <c r="BB57" s="138"/>
      <c r="BC57" s="139">
        <f t="shared" si="29"/>
        <v>0.15809988345239775</v>
      </c>
      <c r="BD57" s="135">
        <f t="shared" si="30"/>
        <v>255.50735131017112</v>
      </c>
      <c r="BE57" s="139">
        <f t="shared" si="31"/>
        <v>10.095639502117248</v>
      </c>
      <c r="BF57" s="135">
        <f t="shared" si="32"/>
        <v>0.38322941882143219</v>
      </c>
      <c r="BG57" s="135">
        <f t="shared" si="33"/>
        <v>0</v>
      </c>
      <c r="BH57" s="135">
        <f t="shared" si="34"/>
        <v>72.07672140455395</v>
      </c>
      <c r="BI57" s="135">
        <f t="shared" si="35"/>
        <v>43.079137445437759</v>
      </c>
      <c r="BJ57" s="11"/>
      <c r="BK57" s="212">
        <v>48.9</v>
      </c>
      <c r="BL57" s="212">
        <v>0.17</v>
      </c>
      <c r="BM57" s="212"/>
      <c r="BN57" s="213">
        <v>165</v>
      </c>
      <c r="BO57" s="212"/>
      <c r="BP57" s="212">
        <v>9.41</v>
      </c>
      <c r="BQ57" s="11">
        <v>76</v>
      </c>
    </row>
    <row r="58" spans="1:72" x14ac:dyDescent="0.2">
      <c r="A58" t="s">
        <v>623</v>
      </c>
      <c r="C58" t="s">
        <v>624</v>
      </c>
      <c r="D58" s="1">
        <v>45679</v>
      </c>
      <c r="E58" s="173">
        <v>0.55208333333333337</v>
      </c>
      <c r="F58" s="16" t="s">
        <v>155</v>
      </c>
      <c r="G58" s="16">
        <v>-7509</v>
      </c>
      <c r="H58" s="16">
        <v>-866</v>
      </c>
      <c r="I58" s="16">
        <v>400</v>
      </c>
      <c r="J58" s="16">
        <v>36</v>
      </c>
      <c r="K58" s="16">
        <v>2001</v>
      </c>
      <c r="L58" s="16">
        <v>40</v>
      </c>
      <c r="M58" s="16">
        <v>20</v>
      </c>
      <c r="N58" s="16">
        <v>150</v>
      </c>
      <c r="O58" s="16">
        <v>80</v>
      </c>
      <c r="P58" s="16">
        <v>400</v>
      </c>
      <c r="Q58" s="16">
        <v>4.75</v>
      </c>
      <c r="R58" s="16">
        <v>4.7300000000000004</v>
      </c>
      <c r="S58" s="16">
        <v>180</v>
      </c>
      <c r="T58" s="16" t="s">
        <v>522</v>
      </c>
      <c r="U58" s="16">
        <v>-34</v>
      </c>
      <c r="V58" s="16">
        <v>5</v>
      </c>
      <c r="W58" s="16">
        <v>0</v>
      </c>
      <c r="X58" s="179">
        <v>2.3742632029477202E-2</v>
      </c>
      <c r="Y58" s="179">
        <v>4.6122525889962101E-5</v>
      </c>
      <c r="Z58" s="179">
        <v>2.12131063254114E-4</v>
      </c>
      <c r="AA58" s="15">
        <v>0</v>
      </c>
      <c r="AB58" s="179">
        <v>1.6572875127245199E-4</v>
      </c>
      <c r="AC58" s="179">
        <v>2.3424934241316699</v>
      </c>
      <c r="AD58" s="15">
        <v>3.03394075298104E-5</v>
      </c>
      <c r="AE58" s="179">
        <v>1.29564482196178E-2</v>
      </c>
      <c r="AF58" s="179">
        <v>1.7370624682443998E-2</v>
      </c>
      <c r="AG58" s="3">
        <v>505.86220676506298</v>
      </c>
      <c r="AH58" s="180">
        <v>4.5250902038531198</v>
      </c>
      <c r="AI58" s="180">
        <v>0</v>
      </c>
      <c r="AJ58" s="3">
        <v>21312.766090315501</v>
      </c>
      <c r="AK58" s="12">
        <v>1.17415253116889E-2</v>
      </c>
      <c r="AL58" s="12">
        <v>0.13046826561195199</v>
      </c>
      <c r="AM58" s="12">
        <v>8.4552757690485397E-2</v>
      </c>
      <c r="AN58" s="12" t="s">
        <v>421</v>
      </c>
      <c r="AO58" s="12">
        <v>7.4152809411755199E-2</v>
      </c>
      <c r="AP58" s="12">
        <v>3.5831787589455499E-3</v>
      </c>
      <c r="AQ58" s="12">
        <v>0.18462517551337401</v>
      </c>
      <c r="AR58" s="12">
        <v>1.2805665036986E-2</v>
      </c>
      <c r="AS58" s="12">
        <v>1.71076367967994E-2</v>
      </c>
      <c r="AT58">
        <v>10</v>
      </c>
      <c r="AU58">
        <v>192217</v>
      </c>
      <c r="AV58">
        <v>975920</v>
      </c>
      <c r="AX58" s="129">
        <v>96</v>
      </c>
      <c r="AY58" s="139">
        <v>0.04</v>
      </c>
      <c r="AZ58" s="138">
        <f t="shared" si="27"/>
        <v>1.9230831184850472E-2</v>
      </c>
      <c r="BA58" s="138">
        <f t="shared" si="28"/>
        <v>1.0290588750377021E-2</v>
      </c>
      <c r="BB58" s="138"/>
      <c r="BC58" s="139">
        <f t="shared" si="29"/>
        <v>0.16346206507122901</v>
      </c>
      <c r="BD58" s="135">
        <f t="shared" si="30"/>
        <v>236.68354125867148</v>
      </c>
      <c r="BE58" s="139">
        <f t="shared" si="31"/>
        <v>9.9555446418852966</v>
      </c>
      <c r="BF58" s="135">
        <f t="shared" si="32"/>
        <v>0.33335151711373673</v>
      </c>
      <c r="BG58" s="135">
        <f t="shared" si="33"/>
        <v>0</v>
      </c>
      <c r="BH58" s="135">
        <f t="shared" si="34"/>
        <v>76.925340614088896</v>
      </c>
      <c r="BI58" s="135">
        <f t="shared" si="35"/>
        <v>59.214360824461821</v>
      </c>
      <c r="BJ58" s="11"/>
      <c r="BK58" s="212">
        <v>48.9</v>
      </c>
      <c r="BL58" s="212">
        <v>0.17</v>
      </c>
      <c r="BM58" s="212"/>
      <c r="BN58" s="213">
        <v>165</v>
      </c>
      <c r="BO58" s="212"/>
      <c r="BP58" s="212">
        <v>9.41</v>
      </c>
      <c r="BQ58" s="11">
        <v>76</v>
      </c>
    </row>
    <row r="59" spans="1:72" x14ac:dyDescent="0.2">
      <c r="A59" t="s">
        <v>625</v>
      </c>
      <c r="C59" t="s">
        <v>626</v>
      </c>
      <c r="D59" s="1">
        <v>45679</v>
      </c>
      <c r="E59" s="173">
        <v>0.58263888888888893</v>
      </c>
      <c r="F59" s="16" t="s">
        <v>155</v>
      </c>
      <c r="G59" s="16">
        <v>-4158</v>
      </c>
      <c r="H59" s="16">
        <v>6521</v>
      </c>
      <c r="I59" s="16">
        <v>400</v>
      </c>
      <c r="J59" s="16">
        <v>36</v>
      </c>
      <c r="K59" s="16">
        <v>2001</v>
      </c>
      <c r="L59" s="16">
        <v>40</v>
      </c>
      <c r="M59" s="16">
        <v>20</v>
      </c>
      <c r="N59" s="16">
        <v>150</v>
      </c>
      <c r="O59" s="16">
        <v>80</v>
      </c>
      <c r="P59" s="16">
        <v>400</v>
      </c>
      <c r="Q59" s="16">
        <v>4.6900000000000004</v>
      </c>
      <c r="R59" s="16">
        <v>4.71</v>
      </c>
      <c r="S59" s="16">
        <v>180</v>
      </c>
      <c r="T59" s="16" t="s">
        <v>522</v>
      </c>
      <c r="U59" s="16">
        <v>-10</v>
      </c>
      <c r="V59" s="16">
        <v>0</v>
      </c>
      <c r="W59" s="16">
        <v>-6</v>
      </c>
      <c r="X59" s="179">
        <v>3.8872109242998102E-3</v>
      </c>
      <c r="Y59" s="179">
        <v>7.4428378979753797E-3</v>
      </c>
      <c r="Z59" s="179">
        <v>1.6557829519833201E-6</v>
      </c>
      <c r="AA59" s="15">
        <v>0</v>
      </c>
      <c r="AB59" s="179">
        <v>2.5873377053685899E-5</v>
      </c>
      <c r="AC59" s="179">
        <v>0.85250120217176595</v>
      </c>
      <c r="AD59" s="15">
        <v>2.9002059234724501E-5</v>
      </c>
      <c r="AE59" s="179">
        <v>1.3488707752543501E-2</v>
      </c>
      <c r="AF59" s="179">
        <v>1.60872576746195E-2</v>
      </c>
      <c r="AG59" s="3">
        <v>105.81858900758201</v>
      </c>
      <c r="AH59" s="180">
        <v>4.4802866890680998E-2</v>
      </c>
      <c r="AI59" s="180">
        <v>0</v>
      </c>
      <c r="AJ59" s="3">
        <v>27244.564823911602</v>
      </c>
      <c r="AK59" s="12">
        <v>1.4639575086745399E-2</v>
      </c>
      <c r="AL59" s="12">
        <v>1.3706703397401701E-2</v>
      </c>
      <c r="AM59" s="12">
        <v>0.66163190123524496</v>
      </c>
      <c r="AN59" s="12" t="s">
        <v>421</v>
      </c>
      <c r="AO59" s="12">
        <v>0.152862269000821</v>
      </c>
      <c r="AP59" s="12">
        <v>4.2192903273850901E-3</v>
      </c>
      <c r="AQ59" s="12">
        <v>0.25479691669980697</v>
      </c>
      <c r="AR59" s="12">
        <v>1.06065444485438E-2</v>
      </c>
      <c r="AS59" s="12">
        <v>1.41671763811881E-2</v>
      </c>
      <c r="AT59">
        <v>10</v>
      </c>
      <c r="AU59">
        <v>192217</v>
      </c>
      <c r="AV59">
        <v>975920</v>
      </c>
      <c r="AX59" s="129">
        <v>96</v>
      </c>
      <c r="AY59" s="139">
        <v>0.04</v>
      </c>
      <c r="AZ59" s="138">
        <f t="shared" si="27"/>
        <v>3.6038707430425073E-4</v>
      </c>
      <c r="BA59" s="138">
        <f t="shared" si="28"/>
        <v>9.3784767800722834E-6</v>
      </c>
      <c r="BB59" s="138"/>
      <c r="BC59" s="139">
        <f t="shared" si="29"/>
        <v>3.0632901315861311E-3</v>
      </c>
      <c r="BD59" s="135">
        <f t="shared" si="30"/>
        <v>0.21570496594166252</v>
      </c>
      <c r="BE59" s="139">
        <f t="shared" si="31"/>
        <v>3.9417077113881378</v>
      </c>
      <c r="BF59" s="135">
        <f t="shared" si="32"/>
        <v>58.523553220954092</v>
      </c>
      <c r="BG59" s="135">
        <f t="shared" si="33"/>
        <v>0</v>
      </c>
      <c r="BH59" s="135">
        <f t="shared" si="34"/>
        <v>13.065542909374518</v>
      </c>
      <c r="BI59" s="135">
        <f t="shared" si="35"/>
        <v>61.581683673098439</v>
      </c>
      <c r="BJ59" s="11"/>
      <c r="BK59" s="11">
        <v>53.2</v>
      </c>
      <c r="BP59" s="11">
        <v>3.6</v>
      </c>
      <c r="BQ59" s="137">
        <v>18</v>
      </c>
      <c r="BS59" s="11">
        <v>65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</vt:lpstr>
      <vt:lpstr>summary</vt:lpstr>
      <vt:lpstr>Issy stds</vt:lpstr>
      <vt:lpstr>ND70</vt:lpstr>
      <vt:lpstr>Sisson</vt:lpstr>
      <vt:lpstr>ND70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EMMAC IonProbe</dc:creator>
  <cp:lastModifiedBy>Monika Rusiecka</cp:lastModifiedBy>
  <dcterms:created xsi:type="dcterms:W3CDTF">2024-03-27T10:01:41Z</dcterms:created>
  <dcterms:modified xsi:type="dcterms:W3CDTF">2026-01-13T16:27:14Z</dcterms:modified>
</cp:coreProperties>
</file>